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85" windowWidth="14805" windowHeight="7830" tabRatio="867" firstSheet="34" activeTab="45"/>
  </bookViews>
  <sheets>
    <sheet name="Жулябина 10" sheetId="1" r:id="rId1"/>
    <sheet name="Жулябина 12" sheetId="2" r:id="rId2"/>
    <sheet name="Жулябина 18" sheetId="3" r:id="rId3"/>
    <sheet name="Жулябина 18а" sheetId="4" r:id="rId4"/>
    <sheet name="Жулябина 20" sheetId="5" r:id="rId5"/>
    <sheet name="Жулябина 20а" sheetId="6" r:id="rId6"/>
    <sheet name="Жулябина 22" sheetId="7" r:id="rId7"/>
    <sheet name="Ленина 02" sheetId="8" r:id="rId8"/>
    <sheet name="Ленина02к1" sheetId="9" r:id="rId9"/>
    <sheet name="Ленина02к2 " sheetId="10" r:id="rId10"/>
    <sheet name="Ленина02к3" sheetId="11" r:id="rId11"/>
    <sheet name="Ленина2к1" sheetId="15" r:id="rId12"/>
    <sheet name="Ленина2к2" sheetId="16" r:id="rId13"/>
    <sheet name="Ленина2к4" sheetId="17" r:id="rId14"/>
    <sheet name="Ленина4" sheetId="18" r:id="rId15"/>
    <sheet name="Ленина4а" sheetId="19" r:id="rId16"/>
    <sheet name="Ленина8" sheetId="20" r:id="rId17"/>
    <sheet name="Ленина8а" sheetId="21" r:id="rId18"/>
    <sheet name="Ленина10" sheetId="12" r:id="rId19"/>
    <sheet name="Ленина12" sheetId="13" r:id="rId20"/>
    <sheet name="Ленина12а" sheetId="14" r:id="rId21"/>
    <sheet name="Ног.ш4" sheetId="31" r:id="rId22"/>
    <sheet name="Ног.ш6" sheetId="32" r:id="rId23"/>
    <sheet name="Ног.ш8" sheetId="33" r:id="rId24"/>
    <sheet name="Ног.ш10" sheetId="22" r:id="rId25"/>
    <sheet name="Ног.ш12" sheetId="23" r:id="rId26"/>
    <sheet name="Ног.ш12а" sheetId="24" r:id="rId27"/>
    <sheet name="Ног.ш16" sheetId="25" r:id="rId28"/>
    <sheet name="Ног.ш18" sheetId="26" r:id="rId29"/>
    <sheet name="Ног.ш18а" sheetId="27" r:id="rId30"/>
    <sheet name="Ног.ш20" sheetId="28" r:id="rId31"/>
    <sheet name="Ног.ш20а" sheetId="29" r:id="rId32"/>
    <sheet name="Ног.ш22" sheetId="30" r:id="rId33"/>
    <sheet name="Пушк19-16" sheetId="34" r:id="rId34"/>
    <sheet name="Пушк21" sheetId="35" r:id="rId35"/>
    <sheet name="Пушк23" sheetId="45" r:id="rId36"/>
    <sheet name="Пушк24-14" sheetId="36" r:id="rId37"/>
    <sheet name="Пушк25" sheetId="37" r:id="rId38"/>
    <sheet name="Пушк25а" sheetId="38" r:id="rId39"/>
    <sheet name="Пушк27" sheetId="39" r:id="rId40"/>
    <sheet name="Пушк28" sheetId="40" r:id="rId41"/>
    <sheet name="Пушк28а" sheetId="46" r:id="rId42"/>
    <sheet name="Пушк29" sheetId="41" r:id="rId43"/>
    <sheet name="Пушк31" sheetId="42" r:id="rId44"/>
    <sheet name="Пушк35" sheetId="43" r:id="rId45"/>
    <sheet name="Пушк36" sheetId="44" r:id="rId46"/>
  </sheets>
  <calcPr calcId="144525"/>
</workbook>
</file>

<file path=xl/calcChain.xml><?xml version="1.0" encoding="utf-8"?>
<calcChain xmlns="http://schemas.openxmlformats.org/spreadsheetml/2006/main">
  <c r="E10" i="44" l="1"/>
  <c r="E11" i="44"/>
  <c r="E11" i="40"/>
  <c r="E11" i="37"/>
  <c r="E11" i="36"/>
  <c r="E11" i="45"/>
  <c r="E11" i="29"/>
  <c r="E11" i="21"/>
  <c r="E11" i="19"/>
  <c r="E11" i="18"/>
  <c r="E11" i="13"/>
  <c r="E11" i="1" l="1"/>
  <c r="E35" i="4" l="1"/>
  <c r="E33" i="27" l="1"/>
  <c r="E39" i="26"/>
  <c r="E38" i="25"/>
  <c r="E37" i="22"/>
  <c r="E33" i="17"/>
  <c r="E15" i="11"/>
  <c r="E33" i="10"/>
  <c r="E35" i="9"/>
  <c r="E39" i="3"/>
  <c r="E16" i="44" l="1"/>
  <c r="E16" i="43"/>
  <c r="E13" i="42"/>
  <c r="E13" i="41"/>
  <c r="E16" i="40"/>
  <c r="E15" i="39"/>
  <c r="E14" i="38"/>
  <c r="E16" i="37"/>
  <c r="E15" i="36"/>
  <c r="E16" i="45"/>
  <c r="E16" i="35"/>
  <c r="E15" i="34"/>
  <c r="E15" i="33"/>
  <c r="E15" i="32"/>
  <c r="E14" i="31"/>
  <c r="E16" i="30"/>
  <c r="E15" i="29"/>
  <c r="E14" i="28"/>
  <c r="E13" i="27"/>
  <c r="E15" i="25"/>
  <c r="E16" i="24"/>
  <c r="E16" i="13"/>
  <c r="E15" i="21"/>
  <c r="E15" i="19"/>
  <c r="E13" i="18"/>
  <c r="E13" i="17"/>
  <c r="E16" i="16"/>
  <c r="E17" i="15"/>
  <c r="E15" i="14"/>
  <c r="E13" i="10"/>
  <c r="E15" i="9"/>
  <c r="E13" i="8"/>
  <c r="E15" i="7"/>
  <c r="E14" i="6"/>
  <c r="E16" i="5"/>
  <c r="E15" i="4"/>
  <c r="E18" i="46" l="1"/>
  <c r="E17" i="46" s="1"/>
  <c r="E17" i="26"/>
  <c r="E16" i="26" s="1"/>
  <c r="E15" i="22"/>
  <c r="E14" i="22" s="1"/>
  <c r="E17" i="20"/>
  <c r="E16" i="20" s="1"/>
  <c r="E17" i="12"/>
  <c r="E16" i="12" s="1"/>
  <c r="E17" i="3"/>
  <c r="E16" i="3" s="1"/>
  <c r="E15" i="2"/>
  <c r="E14" i="2" s="1"/>
  <c r="E15" i="1"/>
  <c r="E14" i="1" s="1"/>
  <c r="E11" i="43"/>
  <c r="E11" i="46"/>
  <c r="E10" i="46" s="1"/>
  <c r="E10" i="40"/>
  <c r="E11" i="39"/>
  <c r="E10" i="39" s="1"/>
  <c r="E11" i="38"/>
  <c r="E10" i="38" s="1"/>
  <c r="E10" i="37"/>
  <c r="E10" i="45"/>
  <c r="E11" i="35"/>
  <c r="E10" i="35" s="1"/>
  <c r="E11" i="34"/>
  <c r="E11" i="33"/>
  <c r="E11" i="32"/>
  <c r="E11" i="31"/>
  <c r="E10" i="31" s="1"/>
  <c r="E11" i="30"/>
  <c r="E10" i="30" s="1"/>
  <c r="E10" i="29"/>
  <c r="E11" i="28"/>
  <c r="E11" i="26"/>
  <c r="E10" i="26" s="1"/>
  <c r="E11" i="25"/>
  <c r="E11" i="24"/>
  <c r="E10" i="24" s="1"/>
  <c r="E11" i="23"/>
  <c r="E11" i="22"/>
  <c r="E10" i="21"/>
  <c r="E11" i="20"/>
  <c r="E10" i="20" s="1"/>
  <c r="E10" i="19"/>
  <c r="E11" i="16"/>
  <c r="E11" i="15"/>
  <c r="E10" i="15" s="1"/>
  <c r="E11" i="14"/>
  <c r="E10" i="13"/>
  <c r="E11" i="12"/>
  <c r="E10" i="12" s="1"/>
  <c r="E11" i="11"/>
  <c r="E10" i="10"/>
  <c r="E11" i="9"/>
  <c r="E10" i="9" s="1"/>
  <c r="E11" i="7"/>
  <c r="E10" i="7" s="1"/>
  <c r="E11" i="6"/>
  <c r="E10" i="6" s="1"/>
  <c r="E11" i="5"/>
  <c r="E11" i="4"/>
  <c r="E11" i="3"/>
  <c r="E10" i="3" s="1"/>
  <c r="E4" i="44" l="1"/>
  <c r="E5" i="44"/>
  <c r="E3" i="44"/>
  <c r="E4" i="43"/>
  <c r="E5" i="43"/>
  <c r="E3" i="43"/>
  <c r="E4" i="42"/>
  <c r="E5" i="42"/>
  <c r="E3" i="42"/>
  <c r="E4" i="41"/>
  <c r="E5" i="41"/>
  <c r="E3" i="41"/>
  <c r="E4" i="46"/>
  <c r="E5" i="46"/>
  <c r="E3" i="46"/>
  <c r="E4" i="40"/>
  <c r="E5" i="40"/>
  <c r="E3" i="40"/>
  <c r="E4" i="39"/>
  <c r="E5" i="39"/>
  <c r="E3" i="39"/>
  <c r="E4" i="38"/>
  <c r="E5" i="38"/>
  <c r="E3" i="38"/>
  <c r="E4" i="37"/>
  <c r="E5" i="37"/>
  <c r="E3" i="37"/>
  <c r="E4" i="36"/>
  <c r="E5" i="36"/>
  <c r="E3" i="36"/>
  <c r="E4" i="45"/>
  <c r="E5" i="45"/>
  <c r="E3" i="45"/>
  <c r="E4" i="35"/>
  <c r="E5" i="35"/>
  <c r="E3" i="35"/>
  <c r="E4" i="34"/>
  <c r="E5" i="34"/>
  <c r="E3" i="34"/>
  <c r="E4" i="30"/>
  <c r="E5" i="30"/>
  <c r="E3" i="30"/>
  <c r="E4" i="29"/>
  <c r="E5" i="29"/>
  <c r="E3" i="29"/>
  <c r="E5" i="28"/>
  <c r="E4" i="28"/>
  <c r="E3" i="28"/>
  <c r="E4" i="27"/>
  <c r="E5" i="27"/>
  <c r="E3" i="27"/>
  <c r="E5" i="26"/>
  <c r="E4" i="26"/>
  <c r="E3" i="26"/>
  <c r="E5" i="25"/>
  <c r="E4" i="25"/>
  <c r="E3" i="25"/>
  <c r="E5" i="24"/>
  <c r="E4" i="24"/>
  <c r="E3" i="24"/>
  <c r="E4" i="23"/>
  <c r="E5" i="23"/>
  <c r="E3" i="23"/>
  <c r="E4" i="22"/>
  <c r="E5" i="22"/>
  <c r="E3" i="22"/>
  <c r="E4" i="33"/>
  <c r="E5" i="33"/>
  <c r="E3" i="33"/>
  <c r="E3" i="32"/>
  <c r="E3" i="31"/>
  <c r="E3" i="14"/>
  <c r="E3" i="13"/>
  <c r="E3" i="12"/>
  <c r="E3" i="21"/>
  <c r="E3" i="20"/>
  <c r="E3" i="19"/>
  <c r="E3" i="8"/>
  <c r="E3" i="1"/>
  <c r="E5" i="32" l="1"/>
  <c r="E4" i="32"/>
  <c r="E5" i="31"/>
  <c r="E4" i="31"/>
  <c r="E5" i="14"/>
  <c r="E4" i="14"/>
  <c r="E5" i="13" l="1"/>
  <c r="E4" i="13"/>
  <c r="E5" i="21" l="1"/>
  <c r="E4" i="21"/>
  <c r="E5" i="20"/>
  <c r="E4" i="20"/>
  <c r="E5" i="19"/>
  <c r="E4" i="19"/>
  <c r="E5" i="18"/>
  <c r="E4" i="18"/>
  <c r="E3" i="18"/>
  <c r="E5" i="17"/>
  <c r="E4" i="17"/>
  <c r="E3" i="17"/>
  <c r="E5" i="16"/>
  <c r="E4" i="16"/>
  <c r="E3" i="16"/>
  <c r="E3" i="15"/>
  <c r="E5" i="15"/>
  <c r="E4" i="15"/>
  <c r="E5" i="12"/>
  <c r="E4" i="12"/>
  <c r="E5" i="11"/>
  <c r="E4" i="11"/>
  <c r="E3" i="11"/>
  <c r="E5" i="10"/>
  <c r="E4" i="10"/>
  <c r="E3" i="10"/>
  <c r="E5" i="9"/>
  <c r="E4" i="9"/>
  <c r="E3" i="9"/>
  <c r="E5" i="8"/>
  <c r="E4" i="8"/>
  <c r="E5" i="7"/>
  <c r="E4" i="7"/>
  <c r="E3" i="7"/>
  <c r="E5" i="6"/>
  <c r="E4" i="6"/>
  <c r="E3" i="6"/>
  <c r="E5" i="5"/>
  <c r="E4" i="5"/>
  <c r="E3" i="5"/>
  <c r="E5" i="4"/>
  <c r="E4" i="4"/>
  <c r="E3" i="4"/>
  <c r="E5" i="3"/>
  <c r="E4" i="3"/>
  <c r="E3" i="3"/>
  <c r="E5" i="2"/>
  <c r="E4" i="2"/>
  <c r="E3" i="2"/>
  <c r="E5" i="1" l="1"/>
  <c r="E4" i="1"/>
  <c r="E11" i="2" l="1"/>
  <c r="E35" i="36" l="1"/>
  <c r="E39" i="45"/>
  <c r="E39" i="35"/>
  <c r="E38" i="34"/>
  <c r="E35" i="21"/>
  <c r="E37" i="20"/>
  <c r="E38" i="19"/>
  <c r="E36" i="18"/>
  <c r="E38" i="14"/>
  <c r="E39" i="13"/>
  <c r="E37" i="12"/>
  <c r="E35" i="2"/>
  <c r="E35" i="1"/>
  <c r="E21" i="44" l="1"/>
  <c r="E24" i="43"/>
  <c r="E19" i="38"/>
  <c r="E20" i="33"/>
  <c r="E20" i="32"/>
  <c r="E19" i="31"/>
  <c r="E24" i="30"/>
  <c r="E23" i="29"/>
  <c r="E22" i="28"/>
  <c r="E18" i="27"/>
  <c r="E24" i="26"/>
  <c r="E23" i="25"/>
  <c r="E21" i="24"/>
  <c r="E19" i="23"/>
  <c r="E22" i="22"/>
  <c r="E20" i="21"/>
  <c r="E22" i="20"/>
  <c r="E23" i="19"/>
  <c r="E21" i="18"/>
  <c r="E18" i="17"/>
  <c r="E21" i="16"/>
  <c r="E22" i="15"/>
  <c r="E23" i="14"/>
  <c r="E24" i="13"/>
  <c r="E22" i="12"/>
  <c r="E23" i="11"/>
  <c r="E18" i="10"/>
  <c r="E20" i="9"/>
  <c r="E18" i="8"/>
  <c r="E20" i="7"/>
  <c r="E19" i="6"/>
  <c r="E24" i="5"/>
  <c r="E20" i="4"/>
  <c r="E24" i="3"/>
  <c r="E20" i="2"/>
  <c r="E20" i="1"/>
  <c r="E26" i="36"/>
  <c r="E26" i="1"/>
  <c r="E27" i="44"/>
  <c r="E24" i="42"/>
  <c r="E24" i="41"/>
  <c r="E29" i="46"/>
  <c r="E27" i="40"/>
  <c r="E25" i="38"/>
  <c r="E27" i="37"/>
  <c r="E26" i="39"/>
  <c r="E30" i="45"/>
  <c r="E30" i="35"/>
  <c r="E29" i="34"/>
  <c r="E26" i="33"/>
  <c r="E26" i="32"/>
  <c r="E25" i="31"/>
  <c r="E30" i="30"/>
  <c r="E29" i="29"/>
  <c r="E28" i="28"/>
  <c r="E24" i="27"/>
  <c r="E30" i="26"/>
  <c r="E29" i="25"/>
  <c r="E27" i="24"/>
  <c r="E25" i="23"/>
  <c r="E28" i="22"/>
  <c r="E26" i="21"/>
  <c r="E28" i="20"/>
  <c r="E29" i="19"/>
  <c r="E27" i="18"/>
  <c r="E24" i="17"/>
  <c r="E27" i="16"/>
  <c r="E28" i="15"/>
  <c r="E29" i="14"/>
  <c r="E30" i="13"/>
  <c r="E28" i="12"/>
  <c r="E29" i="11"/>
  <c r="E24" i="10"/>
  <c r="E26" i="9"/>
  <c r="E24" i="8"/>
  <c r="E26" i="7"/>
  <c r="E25" i="6"/>
  <c r="E30" i="5"/>
  <c r="E26" i="4"/>
  <c r="E30" i="3"/>
  <c r="E26" i="2"/>
  <c r="E30" i="43"/>
  <c r="E35" i="42" l="1"/>
  <c r="E35" i="41"/>
  <c r="E37" i="33"/>
  <c r="E41" i="30"/>
  <c r="E35" i="27"/>
  <c r="E37" i="21"/>
  <c r="E40" i="19"/>
  <c r="E38" i="18"/>
  <c r="E35" i="17"/>
  <c r="E41" i="13"/>
  <c r="E37" i="9"/>
  <c r="E41" i="5"/>
  <c r="E40" i="11" l="1"/>
  <c r="E39" i="15"/>
  <c r="E39" i="20"/>
  <c r="E37" i="2"/>
  <c r="E35" i="10"/>
  <c r="E39" i="12"/>
  <c r="E40" i="14"/>
  <c r="E38" i="24"/>
  <c r="E40" i="46"/>
  <c r="E38" i="44"/>
  <c r="E37" i="1"/>
  <c r="E39" i="28"/>
  <c r="E37" i="36"/>
  <c r="E38" i="40"/>
  <c r="E41" i="43"/>
  <c r="E37" i="39" l="1"/>
  <c r="E36" i="38"/>
  <c r="E38" i="37"/>
  <c r="E41" i="45"/>
  <c r="E41" i="35"/>
  <c r="E40" i="34"/>
  <c r="E37" i="32"/>
  <c r="E36" i="31"/>
  <c r="E40" i="29"/>
  <c r="E41" i="26"/>
  <c r="E40" i="25"/>
  <c r="E36" i="23"/>
  <c r="E38" i="16"/>
  <c r="E35" i="8"/>
  <c r="E37" i="7"/>
  <c r="E36" i="6"/>
  <c r="E37" i="4"/>
  <c r="E41" i="3" l="1"/>
  <c r="E39" i="22" l="1"/>
</calcChain>
</file>

<file path=xl/sharedStrings.xml><?xml version="1.0" encoding="utf-8"?>
<sst xmlns="http://schemas.openxmlformats.org/spreadsheetml/2006/main" count="1632" uniqueCount="165">
  <si>
    <t>№ п/п</t>
  </si>
  <si>
    <r>
      <t>Диспетчерское обслуживание (</t>
    </r>
    <r>
      <rPr>
        <i/>
        <sz val="10"/>
        <color theme="1"/>
        <rFont val="Times New Roman"/>
        <family val="1"/>
        <charset val="204"/>
      </rPr>
      <t>ООО</t>
    </r>
    <r>
      <rPr>
        <b/>
        <sz val="10"/>
        <color theme="1"/>
        <rFont val="Times New Roman"/>
        <family val="1"/>
        <charset val="204"/>
      </rPr>
      <t xml:space="preserve"> "</t>
    </r>
    <r>
      <rPr>
        <i/>
        <sz val="10"/>
        <color theme="1"/>
        <rFont val="Times New Roman"/>
        <family val="1"/>
        <charset val="204"/>
      </rPr>
      <t>ЕДС ЖКХ-Восток"</t>
    </r>
    <r>
      <rPr>
        <b/>
        <sz val="10"/>
        <color theme="1"/>
        <rFont val="Times New Roman"/>
        <family val="1"/>
        <charset val="204"/>
      </rPr>
      <t>)</t>
    </r>
  </si>
  <si>
    <r>
      <t>Паспортно-регистрационное обслуживание (</t>
    </r>
    <r>
      <rPr>
        <i/>
        <sz val="10"/>
        <color theme="1"/>
        <rFont val="Times New Roman"/>
        <family val="1"/>
        <charset val="204"/>
      </rPr>
      <t>ООО</t>
    </r>
    <r>
      <rPr>
        <b/>
        <sz val="10"/>
        <color theme="1"/>
        <rFont val="Times New Roman"/>
        <family val="1"/>
        <charset val="204"/>
      </rPr>
      <t xml:space="preserve"> "</t>
    </r>
    <r>
      <rPr>
        <i/>
        <sz val="10"/>
        <color theme="1"/>
        <rFont val="Times New Roman"/>
        <family val="1"/>
        <charset val="204"/>
      </rPr>
      <t>МФЦ"</t>
    </r>
    <r>
      <rPr>
        <b/>
        <sz val="10"/>
        <color theme="1"/>
        <rFont val="Times New Roman"/>
        <family val="1"/>
        <charset val="204"/>
      </rPr>
      <t>)</t>
    </r>
  </si>
  <si>
    <t xml:space="preserve">Аварийное обслуживание МКД </t>
  </si>
  <si>
    <t>Освидетельствование лифтов (ООО "Колис")</t>
  </si>
  <si>
    <t>Наименование выполненных работ (оказанных услуг)</t>
  </si>
  <si>
    <r>
      <t>Содержание земельного участка МКД (</t>
    </r>
    <r>
      <rPr>
        <i/>
        <sz val="10"/>
        <color theme="1"/>
        <rFont val="Times New Roman"/>
        <family val="1"/>
        <charset val="204"/>
      </rPr>
      <t>подметание земельного участка,уборка мусора с газонов, очистка и покраска урн, уборка снега и наледи, посыпка песком, обрубка обрезка деревьев и кустарников, покос травы и пр.</t>
    </r>
    <r>
      <rPr>
        <b/>
        <i/>
        <sz val="10"/>
        <color theme="1"/>
        <rFont val="Times New Roman"/>
        <family val="1"/>
        <charset val="204"/>
      </rPr>
      <t>)</t>
    </r>
  </si>
  <si>
    <r>
      <t>Содержание мест общего пользования МКД (</t>
    </r>
    <r>
      <rPr>
        <i/>
        <sz val="10"/>
        <color theme="1"/>
        <rFont val="Times New Roman"/>
        <family val="1"/>
        <charset val="204"/>
      </rPr>
      <t>влажное подметание лестничных проемов и маршей, влажная уборка кабин лифтов при их наличии, устранение засоров мусоропроводов при их наличии, протирка пыли с подоконников и пр.)</t>
    </r>
  </si>
  <si>
    <r>
      <t>Содержание конструктивных элементов МКД</t>
    </r>
    <r>
      <rPr>
        <sz val="10"/>
        <color theme="1"/>
        <rFont val="Times New Roman"/>
        <family val="1"/>
        <charset val="204"/>
      </rPr>
      <t xml:space="preserve"> (фундамента, подвала, стен, перекрытий и покрытий, крыши, лестниц, фасада, внутренней отделки, полов, оконных и дверных заполнений и т.п.)</t>
    </r>
    <r>
      <rPr>
        <b/>
        <sz val="10"/>
        <color theme="1"/>
        <rFont val="Times New Roman"/>
        <family val="1"/>
        <charset val="204"/>
      </rPr>
      <t>, всего:</t>
    </r>
  </si>
  <si>
    <t>в том числе текущий ремонт:</t>
  </si>
  <si>
    <r>
      <t xml:space="preserve">Содержание систем инженернотехнического обеспечения и инженерного оборудования МКД </t>
    </r>
    <r>
      <rPr>
        <sz val="10"/>
        <color theme="1"/>
        <rFont val="Times New Roman"/>
        <family val="1"/>
        <charset val="204"/>
      </rPr>
      <t>(</t>
    </r>
    <r>
      <rPr>
        <i/>
        <sz val="10"/>
        <color theme="1"/>
        <rFont val="Times New Roman"/>
        <family val="1"/>
        <charset val="204"/>
      </rPr>
      <t xml:space="preserve"> холодного, горячего водоснабжения, водоотведения, системы теплоснабжения, электроснабжения, инженерного оборудования</t>
    </r>
    <r>
      <rPr>
        <sz val="10"/>
        <color theme="1"/>
        <rFont val="Times New Roman"/>
        <family val="1"/>
        <charset val="204"/>
      </rPr>
      <t>)</t>
    </r>
    <r>
      <rPr>
        <i/>
        <sz val="10"/>
        <color theme="1"/>
        <rFont val="Times New Roman"/>
        <family val="1"/>
        <charset val="204"/>
      </rPr>
      <t>,</t>
    </r>
    <r>
      <rPr>
        <b/>
        <sz val="10"/>
        <color theme="1"/>
        <rFont val="Times New Roman"/>
        <family val="1"/>
        <charset val="204"/>
      </rPr>
      <t>всего:</t>
    </r>
  </si>
  <si>
    <r>
      <t xml:space="preserve">Техобслуживание внутридомового газового оборудования  </t>
    </r>
    <r>
      <rPr>
        <sz val="10"/>
        <color theme="1"/>
        <rFont val="Times New Roman"/>
        <family val="1"/>
        <charset val="204"/>
      </rPr>
      <t>(ООО "ГИС")</t>
    </r>
  </si>
  <si>
    <r>
      <t>Обследование, ремонт и устранение завалов вентиляционных каналов и дымоходов</t>
    </r>
    <r>
      <rPr>
        <i/>
        <sz val="10"/>
        <color theme="1"/>
        <rFont val="Times New Roman"/>
        <family val="1"/>
        <charset val="204"/>
      </rPr>
      <t xml:space="preserve"> (ООО "ГИС")</t>
    </r>
  </si>
  <si>
    <t>Работы, выполняемые в целях надлежащего содержания лифтов, всего:</t>
  </si>
  <si>
    <t>в том числе:</t>
  </si>
  <si>
    <t>Техническое обслуживание (ООО "Электросталь Лифт")</t>
  </si>
  <si>
    <t>Обязательное стахование опасного объекта (лифты)</t>
  </si>
  <si>
    <t>Оценка лифтов</t>
  </si>
  <si>
    <t>Дератизация и дезинсекция помещений, входящих в состав общего имущества МКД, всего:</t>
  </si>
  <si>
    <r>
      <t xml:space="preserve">Услуги единого расчетно-кассового центра </t>
    </r>
    <r>
      <rPr>
        <i/>
        <sz val="10"/>
        <color theme="1"/>
        <rFont val="Times New Roman"/>
        <family val="1"/>
        <charset val="204"/>
      </rPr>
      <t>(ЕИРЦ)</t>
    </r>
  </si>
  <si>
    <t>Услуи и работы по управлению МКД</t>
  </si>
  <si>
    <r>
      <t xml:space="preserve">Коммунальные услуги на общедомовые нужды </t>
    </r>
    <r>
      <rPr>
        <i/>
        <sz val="10"/>
        <color theme="1"/>
        <rFont val="Times New Roman"/>
        <family val="1"/>
        <charset val="204"/>
      </rPr>
      <t>(холодное водоснабжение, горячее водоснабжение при наличии, водоотведение, электроснабжение)</t>
    </r>
    <r>
      <rPr>
        <sz val="10"/>
        <color theme="1"/>
        <rFont val="Times New Roman"/>
        <family val="1"/>
        <charset val="204"/>
      </rPr>
      <t xml:space="preserve">, </t>
    </r>
    <r>
      <rPr>
        <b/>
        <sz val="10"/>
        <color theme="1"/>
        <rFont val="Times New Roman"/>
        <family val="1"/>
        <charset val="204"/>
      </rPr>
      <t>всего</t>
    </r>
  </si>
  <si>
    <t xml:space="preserve">Всего выполнено работ, оказано услуг по содержанию общего имущества МКД </t>
  </si>
  <si>
    <t xml:space="preserve">Дератизационная обработка </t>
  </si>
  <si>
    <t xml:space="preserve">Дезинсекционная обработка </t>
  </si>
  <si>
    <t>ОТЧЕТ ЗА 2021Г. ПО СОДЕРЖАНИЮ И РЕМОНТУ ОБЩЕГО ИМУЩЕСТВА МКД ПО АДРЕСУ: НОГИНСКОЕ ШОССЕ 10</t>
  </si>
  <si>
    <t>Ремонт отмостки</t>
  </si>
  <si>
    <t>Ремонт кровли</t>
  </si>
  <si>
    <t>Налоги, сборы</t>
  </si>
  <si>
    <t>ОТЧЕТ ЗА 2022Г. ПО СОДЕРЖАНИЮ И РЕМОНТУ ОБЩЕГО ИМУЩЕСТВА МКД ПО АДРЕСУ: УЛ.ЖУЛЯБИНА 10</t>
  </si>
  <si>
    <t>ОТЧЕТ ЗА 2022Г. ПО СОДЕРЖАНИЮ И РЕМОНТУ ОБЩЕГО ИМУЩЕСТВА МКД ПО АДРЕСУ: УЛ.ЖУЛЯБИНА 12</t>
  </si>
  <si>
    <t>ОТЧЕТ ЗА 2022Г. ПО СОДЕРЖАНИЮ И РЕМОНТУ ОБЩЕГО ИМУЩЕСТВА МКД ПО АДРЕСУ: УЛ.ЖУЛЯБИНА 18</t>
  </si>
  <si>
    <t>ОТЧЕТ ЗА 2022Г. ПО СОДЕРЖАНИЮ И РЕМОНТУ ОБЩЕГО ИМУЩЕСТВА МКД ПО АДРЕСУ: УЛ.ЖУЛЯБИНА 18а</t>
  </si>
  <si>
    <t>ОТЧЕТ ЗА 2022Г. ПО СОДЕРЖАНИЮ И РЕМОНТУ ОБЩЕГО ИМУЩЕСТВА МКД ПО АДРЕСУ: УЛ.ЖУЛЯБИНА 20</t>
  </si>
  <si>
    <t>ОТЧЕТ ЗА 2022Г. ПО СОДЕРЖАНИЮ И РЕМОНТУ ОБЩЕГО ИМУЩЕСТВА МКД ПО АДРЕСУ: УЛ.ЖУЛЯБИНА 20а</t>
  </si>
  <si>
    <t>ОТЧЕТ ЗА 2022Г. ПО СОДЕРЖАНИЮ И РЕМОНТУ ОБЩЕГО ИМУЩЕСТВА МКД ПО АДРЕСУ: УЛ.ЖУЛЯБИНА 22</t>
  </si>
  <si>
    <t>ОТЧЕТ ЗА 2022Г. ПО СОДЕРЖАНИЮ И РЕМОНТУ ОБЩЕГО ИМУЩЕСТВА МКД ПО АДРЕСУ: ПР.ЛЕНИНА 02</t>
  </si>
  <si>
    <t>ОТЧЕТ ЗА 2022Г. ПО СОДЕРЖАНИЮ И РЕМОНТУ ОБЩЕГО ИМУЩЕСТВА МКД ПО АДРЕСУ: ПР.ЛЕНИНА 02К1</t>
  </si>
  <si>
    <t>ОТЧЕТ ЗА 2022Г. ПО СОДЕРЖАНИЮ И РЕМОНТУ ОБЩЕГО ИМУЩЕСТВА МКД ПО АДРЕСУ: ПР.ЛЕНИНА 02К2</t>
  </si>
  <si>
    <t>ОТЧЕТ ЗА 2022Г. ПО СОДЕРЖАНИЮ И РЕМОНТУ ОБЩЕГО ИМУЩЕСТВА МКД ПО АДРЕСУ: ПР.ЛЕНИНА 02К3</t>
  </si>
  <si>
    <t>ОТЧЕТ ЗА 2022Г. ПО СОДЕРЖАНИЮ И РЕМОНТУ ОБЩЕГО ИМУЩЕСТВА МКД ПО АДРЕСУ: ПР.ЛЕНИНА 10</t>
  </si>
  <si>
    <t>ОТЧЕТ ЗА 2022Г. ПО СОДЕРЖАНИЮ И РЕМОНТУ ОБЩЕГО ИМУЩЕСТВА МКД ПО АДРЕСУ: ПР.ЛЕНИНА 12</t>
  </si>
  <si>
    <t>ОТЧЕТ ЗА 2022Г. ПО СОДЕРЖАНИЮ И РЕМОНТУ ОБЩЕГО ИМУЩЕСТВА МКД ПО АДРЕСУ: ПР.ЛЕНИНА 12а</t>
  </si>
  <si>
    <t>ОТЧЕТ ЗА 2022Г. ПО СОДЕРЖАНИЮ И РЕМОНТУ ОБЩЕГО ИМУЩЕСТВА МКД ПО АДРЕСУ: ПР.ЛЕНИНА 2к1</t>
  </si>
  <si>
    <t>ОТЧЕТ ЗА 2022Г. ПО СОДЕРЖАНИЮ И РЕМОНТУ ОБЩЕГО ИМУЩЕСТВА МКД ПО АДРЕСУ: ПР.ЛЕНИНА 2к2</t>
  </si>
  <si>
    <t>ОТЧЕТ ЗА 2022Г. ПО СОДЕРЖАНИЮ И РЕМОНТУ ОБЩЕГО ИМУЩЕСТВА МКД ПО АДРЕСУ: ПР.ЛЕНИНА 2к4</t>
  </si>
  <si>
    <t>ОТЧЕТ ЗА 2022Г. ПО СОДЕРЖАНИЮ И РЕМОНТУ ОБЩЕГО ИМУЩЕСТВА МКД ПО АДРЕСУ: ПР.ЛЕНИНА 4</t>
  </si>
  <si>
    <t>ОТЧЕТ ЗА 2022Г. ПО СОДЕРЖАНИЮ И РЕМОНТУ ОБЩЕГО ИМУЩЕСТВА МКД ПО АДРЕСУ: ПР.ЛЕНИНА 4а</t>
  </si>
  <si>
    <t>ОТЧЕТ ЗА 2022Г. ПО СОДЕРЖАНИЮ И РЕМОНТУ ОБЩЕГО ИМУЩЕСТВА МКД ПО АДРЕСУ: ПР.ЛЕНИНА 8</t>
  </si>
  <si>
    <t>ОТЧЕТ ЗА 2022Г. ПО СОДЕРЖАНИЮ И РЕМОНТУ ОБЩЕГО ИМУЩЕСТВА МКД ПО АДРЕСУ: ПР.ЛЕНИНА 8а</t>
  </si>
  <si>
    <t>ОТЧЕТ ЗА 2022Г. ПО СОДЕРЖАНИЮ И РЕМОНТУ ОБЩЕГО ИМУЩЕСТВА МКД ПО АДРЕСУ: НОГИНСКОЕ ШОССЕ 12</t>
  </si>
  <si>
    <t>ОТЧЕТ ЗА 2022Г. ПО СОДЕРЖАНИЮ И РЕМОНТУ ОБЩЕГО ИМУЩЕСТВА МКД ПО АДРЕСУ: НОГИНСКОЕ ШОССЕ 12а</t>
  </si>
  <si>
    <t>ОТЧЕТ ЗА 2022Г. ПО СОДЕРЖАНИЮ И РЕМОНТУ ОБЩЕГО ИМУЩЕСТВА МКД ПО АДРЕСУ: НОГИНСКОЕ ШОССЕ 16</t>
  </si>
  <si>
    <t>ОТЧЕТ ЗА 2022Г. ПО СОДЕРЖАНИЮ И РЕМОНТУ ОБЩЕГО ИМУЩЕСТВА МКД ПО АДРЕСУ: НОГИНСКОЕ ШОССЕ 18</t>
  </si>
  <si>
    <t>ОТЧЕТ ЗА 2022Г. ПО СОДЕРЖАНИЮ И РЕМОНТУ ОБЩЕГО ИМУЩЕСТВА МКД ПО АДРЕСУ: НОГИНСКОЕ ШОССЕ 18а</t>
  </si>
  <si>
    <t>ОТЧЕТ ЗА 2022Г. ПО СОДЕРЖАНИЮ И РЕМОНТУ ОБЩЕГО ИМУЩЕСТВА МКД ПО АДРЕСУ: НОГИНСКОЕ ШОССЕ 20</t>
  </si>
  <si>
    <t>ОТЧЕТ ЗА 2022Г. ПО СОДЕРЖАНИЮ И РЕМОНТУ ОБЩЕГО ИМУЩЕСТВА МКД ПО АДРЕСУ: НОГИНСКОЕ ШОССЕ 20а</t>
  </si>
  <si>
    <t>ОТЧЕТ ЗА 2022Г. ПО СОДЕРЖАНИЮ И РЕМОНТУ ОБЩЕГО ИМУЩЕСТВА МКД ПО АДРЕСУ: НОГИНСКОЕ ШОССЕ 22</t>
  </si>
  <si>
    <t>ОТЧЕТ ЗА 2022Г. ПО СОДЕРЖАНИЮ И РЕМОНТУ ОБЩЕГО ИМУЩЕСТВА МКД ПО АДРЕСУ: НОГИНСКОЕ ШОССЕ 4</t>
  </si>
  <si>
    <t>ОТЧЕТ ЗА 2022Г. ПО СОДЕРЖАНИЮ И РЕМОНТУ ОБЩЕГО ИМУЩЕСТВА МКД ПО АДРЕСУ: НОГИНСКОЕ ШОССЕ 6</t>
  </si>
  <si>
    <t>ОТЧЕТ ЗА 2022Г. ПО СОДЕРЖАНИЮ И РЕМОНТУ ОБЩЕГО ИМУЩЕСТВА МКД ПО АДРЕСУ: НОГИНСКОЕ ШОССЕ 8</t>
  </si>
  <si>
    <t>ОТЧЕТ ЗА 2022Г. ПО СОДЕРЖАНИЮ И РЕМОНТУ ОБЩЕГО ИМУЩЕСТВА МКД ПО АДРЕСУ: ПУШКИНА 19/16</t>
  </si>
  <si>
    <t>ОТЧЕТ ЗА 2022Г. ПО СОДЕРЖАНИЮ И РЕМОНТУ ОБЩЕГО ИМУЩЕСТВА МКД ПО АДРЕСУ: ПУШКИНА 21</t>
  </si>
  <si>
    <t>ОТЧЕТ ЗА 2022Г. ПО СОДЕРЖАНИЮ И РЕМОНТУ ОБЩЕГО ИМУЩЕСТВА МКД ПО АДРЕСУ: ПУШКИНА 23</t>
  </si>
  <si>
    <t>ОТЧЕТ ЗА 2022Г. ПО СОДЕРЖАНИЮ И РЕМОНТУ ОБЩЕГО ИМУЩЕСТВА МКД ПО АДРЕСУ: ПУШКИНА 24/14</t>
  </si>
  <si>
    <t>ОТЧЕТ ЗА 2022Г. ПО СОДЕРЖАНИЮ И РЕМОНТУ ОБЩЕГО ИМУЩЕСТВА МКД ПО АДРЕСУ: ПУШКИНА 25</t>
  </si>
  <si>
    <t>ОТЧЕТ ЗА 2022Г. ПО СОДЕРЖАНИЮ И РЕМОНТУ ОБЩЕГО ИМУЩЕСТВА МКД ПО АДРЕСУ: ПУШКИНА 25а</t>
  </si>
  <si>
    <t>ОТЧЕТ ЗА 2022Г. ПО СОДЕРЖАНИЮ И РЕМОНТУ ОБЩЕГО ИМУЩЕСТВА МКД ПО АДРЕСУ: ПУШКИНА 27</t>
  </si>
  <si>
    <t>ОТЧЕТ ЗА 2022Г. ПО СОДЕРЖАНИЮ И РЕМОНТУ ОБЩЕГО ИМУЩЕСТВА МКД ПО АДРЕСУ: ПУШКИНА 28</t>
  </si>
  <si>
    <t>ОТЧЕТ ЗА 2022Г. ПО СОДЕРЖАНИЮ И РЕМОНТУ ОБЩЕГО ИМУЩЕСТВА МКД ПО АДРЕСУ: ПУШКИНА 28а</t>
  </si>
  <si>
    <t>ОТЧЕТ ЗА 2022Г. ПО СОДЕРЖАНИЮ И РЕМОНТУ ОБЩЕГО ИМУЩЕСТВА МКД ПО АДРЕСУ: ПУШКИНА 29</t>
  </si>
  <si>
    <t>ОТЧЕТ ЗА 2022Г. ПО СОДЕРЖАНИЮ И РЕМОНТУ ОБЩЕГО ИМУЩЕСТВА МКД ПО АДРЕСУ: ПУШКИНА 31</t>
  </si>
  <si>
    <t>ОТЧЕТ ЗА 2022Г. ПО СОДЕРЖАНИЮ И РЕМОНТУ ОБЩЕГО ИМУЩЕСТВА МКД ПО АДРЕСУ: ПУШКИНА 35</t>
  </si>
  <si>
    <t>ОТЧЕТ ЗА 2022Г. ПО СОДЕРЖАНИЮ И РЕМОНТУ ОБЩЕГО ИМУЩЕСТВА МКД ПО АДРЕСУ: ПУШКИНА 36</t>
  </si>
  <si>
    <t>Замена труб отопления</t>
  </si>
  <si>
    <t>Изготовление и монтаж тамбурных дверей п 2,3</t>
  </si>
  <si>
    <t>Установка окон</t>
  </si>
  <si>
    <t>Установка окон подъезд №1</t>
  </si>
  <si>
    <t>Установка окон подъезд №2</t>
  </si>
  <si>
    <t>Установка окон подъезд №3</t>
  </si>
  <si>
    <t>Ремонт подъезда  №1</t>
  </si>
  <si>
    <t>Ремонт натяжного потолка кв.75</t>
  </si>
  <si>
    <t>Ремонт подъезда №1</t>
  </si>
  <si>
    <t>Ремонт лестничной клетки подъезд №2</t>
  </si>
  <si>
    <t>Установка окон подъезд №4</t>
  </si>
  <si>
    <t>Установка окон подъезд 5</t>
  </si>
  <si>
    <t>Прокладка провода в подъезд№2(Лифт)</t>
  </si>
  <si>
    <t>Ремонт эл.освещения подъезд 3</t>
  </si>
  <si>
    <t>Изгот и монт мет двери мусорокам п.4</t>
  </si>
  <si>
    <t>Роспись подъезда №1</t>
  </si>
  <si>
    <t>Роспись подъезда №3</t>
  </si>
  <si>
    <t>Ремонт подъезда №3</t>
  </si>
  <si>
    <t>Ремонт кровли в подъезде №1</t>
  </si>
  <si>
    <t>Ремонт откосов окон подъезд 1</t>
  </si>
  <si>
    <t>Установка пандуса подъезд 2</t>
  </si>
  <si>
    <t>Установка пандуса подъезд 4</t>
  </si>
  <si>
    <t>Ремонт подъезда №5</t>
  </si>
  <si>
    <t>Изготовление и монтаж тамб.двер подъезд №3</t>
  </si>
  <si>
    <t>Изготовление и монтаж тамбурной двери подъезд №3</t>
  </si>
  <si>
    <t>Прокладка провода (лифт) подъезд №2</t>
  </si>
  <si>
    <t>Ремонт эл.освещения подъезд №4</t>
  </si>
  <si>
    <t>Прокладка провода (лифт) подъезд №1</t>
  </si>
  <si>
    <t xml:space="preserve">Утепление фасада кв.13 </t>
  </si>
  <si>
    <t>Ремонт подъезда №4</t>
  </si>
  <si>
    <t>Ремонт кровли в подъезде №2 кв77,78,79,80</t>
  </si>
  <si>
    <t>Ремонт кровли кв.29,30,31,32</t>
  </si>
  <si>
    <t>Установка пандуса в подъезде №6</t>
  </si>
  <si>
    <t>Ремонт кровли кв.133,143,135,136,2ой подъезд</t>
  </si>
  <si>
    <t>Ремонт кровли кв.15,16,30,48,63,64</t>
  </si>
  <si>
    <t>Утепление фасада кв.76</t>
  </si>
  <si>
    <t>Утепление фасада кв.13</t>
  </si>
  <si>
    <t>Прокладка провода п.№2</t>
  </si>
  <si>
    <t>Укладка проводов в кабель-каналы под№1</t>
  </si>
  <si>
    <t>Замена стояка ХВС кв.22,26,30,34,38</t>
  </si>
  <si>
    <t>Ремонт входных групп подъезды №№1,2,3,4</t>
  </si>
  <si>
    <t>Ремонт подъезда №1 (Дополнительная)</t>
  </si>
  <si>
    <t>Установка окон ПВХ подъезд №2</t>
  </si>
  <si>
    <t>Ремонт кровли металлической кв.13,14,29</t>
  </si>
  <si>
    <t>Ремонт подъезда №2</t>
  </si>
  <si>
    <t>Роспись подъезда №2</t>
  </si>
  <si>
    <t>Ремонт подъезда  №3</t>
  </si>
  <si>
    <t>Ремонт входных групп</t>
  </si>
  <si>
    <t>Ремонт окраски газовых труб</t>
  </si>
  <si>
    <t>Ремонт стен и дверей под №2</t>
  </si>
  <si>
    <t>Ремонт подъезда №6</t>
  </si>
  <si>
    <t xml:space="preserve">Ремонт фальшбалкона  кв.125 </t>
  </si>
  <si>
    <t>Ремонт фальшбалконов  кв.158,159,38</t>
  </si>
  <si>
    <t>Ремонт кровли  кв.19,20,38,39</t>
  </si>
  <si>
    <t>Ремонт кровли кв.61,62,125,128</t>
  </si>
  <si>
    <t>Ремонт кровли кв.125,126,127,128</t>
  </si>
  <si>
    <t>Ремонт кровли кв.14,15</t>
  </si>
  <si>
    <t>Замена труб отопления(нижн разв)</t>
  </si>
  <si>
    <t>Замена труб ГВС(нижняя развод)</t>
  </si>
  <si>
    <t>Ремонт мягкой кровли и фальшбалкон 1,2 подъезд</t>
  </si>
  <si>
    <t>Ремонт фальшбалкона кв.79,80</t>
  </si>
  <si>
    <t>Ремонт кровли и фалшбалконов кв.79,117,80,40,77,78,79,80</t>
  </si>
  <si>
    <t>Герметизация м/п швов  кв.16,24,54,159,168</t>
  </si>
  <si>
    <t>Герметизация м/п швов кв.41,121,9</t>
  </si>
  <si>
    <t>Ремонт герметизац межпан швов кв.101</t>
  </si>
  <si>
    <t>Герметизация м/п швов кв.30</t>
  </si>
  <si>
    <t>Ремонт герметизац межпан швов кв.35</t>
  </si>
  <si>
    <t>Ремонт кровли 2-ой подъезд и  фальшбалконов кв.39,40,77,78,117,118,139,140,197,198</t>
  </si>
  <si>
    <t>Ремонт кровли кв.77,78,79,80,39,40,часть кв.37,38</t>
  </si>
  <si>
    <t xml:space="preserve"> Очистка чердака от мусора</t>
  </si>
  <si>
    <t>Замена труб ХВ подъезд №2</t>
  </si>
  <si>
    <t>Демонтаж и монтаж натяж потол кв.55</t>
  </si>
  <si>
    <t xml:space="preserve">Герметизация м/п швов кв.1,5,9,13,103,107,92,96,157 </t>
  </si>
  <si>
    <t>Герметизация м/п швов кв17,9,13,21,25</t>
  </si>
  <si>
    <t>Герметизация м/п швов кв.56,68,72</t>
  </si>
  <si>
    <t>Герметизация м/п швов кв.56,89,54</t>
  </si>
  <si>
    <t xml:space="preserve">Герметизация м/п швов кв.69,16,20  </t>
  </si>
  <si>
    <t>Ремонт герметизац межпан швов кв.23,27,31,35,39,21,25,29,33,37,41,45,49,53,57</t>
  </si>
  <si>
    <t>Герметизация м/п швов кв.21,25,29,33,37,41,45,49,53,57</t>
  </si>
  <si>
    <t>Герметизация м/п швов кв.126</t>
  </si>
  <si>
    <t>Герметизация м/п швов кв.197,27,190</t>
  </si>
  <si>
    <t>Ремонт герметизац межпан швов кв.103,107,111,115,119,123,127</t>
  </si>
  <si>
    <t>Герметизация м/п швов кв.29,9 ,13,17,21</t>
  </si>
  <si>
    <t>Герметизация м/п швов кв.37</t>
  </si>
  <si>
    <t>Герметизация м/п швов кв.157,190</t>
  </si>
  <si>
    <t>Начислено за услуги (работы) по содержанию и текущему ремонту</t>
  </si>
  <si>
    <t>Оплачено собственниками и нанимателями жилых и нежилых помещений</t>
  </si>
  <si>
    <t xml:space="preserve">Задолженность собственников и нанимателей на 31.12.2022Г.             </t>
  </si>
  <si>
    <t>Стоимость работ, услуг за год, руб.</t>
  </si>
  <si>
    <r>
      <t xml:space="preserve">Коммунальные услуги на общедомовые нужды </t>
    </r>
    <r>
      <rPr>
        <i/>
        <sz val="10"/>
        <color theme="1"/>
        <rFont val="Times New Roman"/>
        <family val="1"/>
        <charset val="204"/>
      </rPr>
      <t>(холодное водоснабжение, горячее водоснабжение при наличии, водоотведение, электроснабжение),</t>
    </r>
    <r>
      <rPr>
        <sz val="10"/>
        <color theme="1"/>
        <rFont val="Times New Roman"/>
        <family val="1"/>
        <charset val="204"/>
      </rPr>
      <t xml:space="preserve">обращение с ТКО,  </t>
    </r>
    <r>
      <rPr>
        <b/>
        <sz val="10"/>
        <color theme="1"/>
        <rFont val="Times New Roman"/>
        <family val="1"/>
        <charset val="204"/>
      </rPr>
      <t>всего</t>
    </r>
  </si>
  <si>
    <t>Очистка кровли от наледи и снега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</si>
</sst>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/>
    <xf numFmtId="4" fontId="2" fillId="0" borderId="0" xfId="0" applyNumberFormat="1" applyFont="1"/>
    <xf numFmtId="0" fontId="4" fillId="0" borderId="0" xfId="0" applyFont="1" applyAlignment="1">
      <alignment horizontal="center" vertical="top"/>
    </xf>
    <xf numFmtId="0" fontId="4" fillId="0" borderId="9" xfId="0" applyFont="1" applyBorder="1" applyAlignment="1">
      <alignment horizontal="center" vertical="center"/>
    </xf>
    <xf numFmtId="0" fontId="4" fillId="0" borderId="0" xfId="0" applyFont="1"/>
    <xf numFmtId="4" fontId="4" fillId="0" borderId="0" xfId="0" applyNumberFormat="1" applyFont="1"/>
    <xf numFmtId="4" fontId="3" fillId="0" borderId="13" xfId="0" applyNumberFormat="1" applyFont="1" applyBorder="1" applyAlignment="1">
      <alignment vertical="center"/>
    </xf>
    <xf numFmtId="0" fontId="4" fillId="0" borderId="9" xfId="0" applyFont="1" applyBorder="1" applyAlignment="1">
      <alignment horizontal="center" vertical="top"/>
    </xf>
    <xf numFmtId="4" fontId="3" fillId="0" borderId="1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4" fontId="4" fillId="0" borderId="4" xfId="0" applyNumberFormat="1" applyFont="1" applyBorder="1"/>
    <xf numFmtId="2" fontId="3" fillId="0" borderId="26" xfId="0" applyNumberFormat="1" applyFont="1" applyBorder="1" applyAlignment="1">
      <alignment horizontal="left" vertical="center" wrapText="1"/>
    </xf>
    <xf numFmtId="2" fontId="3" fillId="0" borderId="27" xfId="0" applyNumberFormat="1" applyFont="1" applyBorder="1" applyAlignment="1">
      <alignment horizontal="left" vertical="center" wrapText="1"/>
    </xf>
    <xf numFmtId="4" fontId="4" fillId="0" borderId="7" xfId="0" applyNumberFormat="1" applyFont="1" applyBorder="1"/>
    <xf numFmtId="4" fontId="3" fillId="0" borderId="13" xfId="0" applyNumberFormat="1" applyFont="1" applyBorder="1"/>
    <xf numFmtId="4" fontId="3" fillId="0" borderId="7" xfId="0" applyNumberFormat="1" applyFont="1" applyBorder="1"/>
    <xf numFmtId="4" fontId="3" fillId="0" borderId="2" xfId="0" applyNumberFormat="1" applyFont="1" applyBorder="1"/>
    <xf numFmtId="0" fontId="7" fillId="0" borderId="0" xfId="0" applyFont="1"/>
    <xf numFmtId="0" fontId="4" fillId="0" borderId="24" xfId="0" applyFont="1" applyBorder="1" applyAlignment="1">
      <alignment horizontal="center" vertical="top"/>
    </xf>
    <xf numFmtId="4" fontId="0" fillId="0" borderId="0" xfId="0" applyNumberFormat="1"/>
    <xf numFmtId="0" fontId="4" fillId="0" borderId="1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vertical="center"/>
    </xf>
    <xf numFmtId="0" fontId="4" fillId="0" borderId="25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4" fontId="3" fillId="0" borderId="18" xfId="0" applyNumberFormat="1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4" fontId="4" fillId="0" borderId="4" xfId="0" applyNumberFormat="1" applyFont="1" applyBorder="1" applyAlignment="1">
      <alignment vertical="center"/>
    </xf>
    <xf numFmtId="4" fontId="4" fillId="0" borderId="18" xfId="0" applyNumberFormat="1" applyFont="1" applyBorder="1" applyAlignment="1">
      <alignment vertical="center"/>
    </xf>
    <xf numFmtId="4" fontId="3" fillId="0" borderId="30" xfId="0" applyNumberFormat="1" applyFont="1" applyBorder="1"/>
    <xf numFmtId="0" fontId="4" fillId="0" borderId="3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top"/>
    </xf>
    <xf numFmtId="4" fontId="3" fillId="0" borderId="29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left" vertical="top" wrapText="1"/>
    </xf>
    <xf numFmtId="4" fontId="3" fillId="0" borderId="30" xfId="0" applyNumberFormat="1" applyFont="1" applyBorder="1" applyAlignment="1">
      <alignment horizontal="right" vertical="center"/>
    </xf>
    <xf numFmtId="0" fontId="4" fillId="0" borderId="34" xfId="0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top"/>
    </xf>
    <xf numFmtId="0" fontId="3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4" fontId="4" fillId="0" borderId="30" xfId="0" applyNumberFormat="1" applyFont="1" applyBorder="1"/>
    <xf numFmtId="4" fontId="8" fillId="0" borderId="13" xfId="0" applyNumberFormat="1" applyFont="1" applyBorder="1"/>
    <xf numFmtId="0" fontId="5" fillId="0" borderId="31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3" fillId="0" borderId="39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4" fontId="3" fillId="0" borderId="38" xfId="0" applyNumberFormat="1" applyFont="1" applyBorder="1"/>
    <xf numFmtId="0" fontId="9" fillId="0" borderId="24" xfId="0" applyFont="1" applyFill="1" applyBorder="1" applyAlignment="1">
      <alignment vertical="center"/>
    </xf>
    <xf numFmtId="4" fontId="9" fillId="0" borderId="18" xfId="0" applyNumberFormat="1" applyFont="1" applyFill="1" applyBorder="1" applyAlignment="1">
      <alignment vertical="center"/>
    </xf>
    <xf numFmtId="0" fontId="11" fillId="0" borderId="0" xfId="0" applyFont="1" applyFill="1"/>
    <xf numFmtId="0" fontId="4" fillId="0" borderId="24" xfId="0" applyFont="1" applyFill="1" applyBorder="1" applyAlignment="1">
      <alignment vertical="center"/>
    </xf>
    <xf numFmtId="0" fontId="0" fillId="0" borderId="0" xfId="0" applyFill="1"/>
    <xf numFmtId="4" fontId="4" fillId="0" borderId="18" xfId="0" applyNumberFormat="1" applyFont="1" applyFill="1" applyBorder="1" applyAlignment="1">
      <alignment vertical="center"/>
    </xf>
    <xf numFmtId="0" fontId="5" fillId="0" borderId="31" xfId="0" applyFont="1" applyFill="1" applyBorder="1" applyAlignment="1">
      <alignment horizontal="left" vertical="top" wrapText="1"/>
    </xf>
    <xf numFmtId="0" fontId="5" fillId="0" borderId="32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4" fontId="4" fillId="0" borderId="4" xfId="0" applyNumberFormat="1" applyFont="1" applyFill="1" applyBorder="1" applyAlignment="1">
      <alignment vertical="center"/>
    </xf>
    <xf numFmtId="0" fontId="9" fillId="2" borderId="24" xfId="0" applyFont="1" applyFill="1" applyBorder="1" applyAlignment="1">
      <alignment vertical="center"/>
    </xf>
    <xf numFmtId="4" fontId="9" fillId="2" borderId="4" xfId="0" applyNumberFormat="1" applyFont="1" applyFill="1" applyBorder="1" applyAlignment="1">
      <alignment vertical="center"/>
    </xf>
    <xf numFmtId="0" fontId="11" fillId="2" borderId="0" xfId="0" applyFont="1" applyFill="1"/>
    <xf numFmtId="0" fontId="5" fillId="0" borderId="25" xfId="0" applyFont="1" applyFill="1" applyBorder="1" applyAlignment="1">
      <alignment horizontal="left" vertical="top" wrapText="1"/>
    </xf>
    <xf numFmtId="0" fontId="5" fillId="0" borderId="26" xfId="0" applyFont="1" applyFill="1" applyBorder="1" applyAlignment="1">
      <alignment horizontal="left" vertical="top" wrapText="1"/>
    </xf>
    <xf numFmtId="0" fontId="5" fillId="0" borderId="27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/>
    </xf>
    <xf numFmtId="4" fontId="2" fillId="0" borderId="3" xfId="0" applyNumberFormat="1" applyFont="1" applyBorder="1"/>
    <xf numFmtId="4" fontId="4" fillId="0" borderId="0" xfId="0" applyNumberFormat="1" applyFont="1" applyBorder="1" applyAlignment="1">
      <alignment vertical="center" wrapText="1"/>
    </xf>
    <xf numFmtId="0" fontId="2" fillId="0" borderId="0" xfId="0" applyFont="1" applyBorder="1"/>
    <xf numFmtId="0" fontId="2" fillId="0" borderId="40" xfId="0" applyFont="1" applyBorder="1" applyAlignment="1">
      <alignment horizontal="center" vertical="top"/>
    </xf>
    <xf numFmtId="4" fontId="2" fillId="0" borderId="40" xfId="0" applyNumberFormat="1" applyFont="1" applyBorder="1"/>
    <xf numFmtId="4" fontId="6" fillId="0" borderId="26" xfId="0" applyNumberFormat="1" applyFont="1" applyBorder="1" applyAlignment="1">
      <alignment vertical="center" wrapText="1"/>
    </xf>
    <xf numFmtId="2" fontId="0" fillId="0" borderId="0" xfId="0" applyNumberFormat="1"/>
    <xf numFmtId="0" fontId="5" fillId="0" borderId="31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31" xfId="0" applyFont="1" applyFill="1" applyBorder="1" applyAlignment="1">
      <alignment horizontal="left" vertical="top" wrapText="1"/>
    </xf>
    <xf numFmtId="0" fontId="5" fillId="0" borderId="32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4" fontId="12" fillId="0" borderId="13" xfId="0" applyNumberFormat="1" applyFont="1" applyBorder="1" applyAlignment="1">
      <alignment vertical="center"/>
    </xf>
    <xf numFmtId="0" fontId="0" fillId="0" borderId="0" xfId="0" applyFont="1"/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5" fillId="0" borderId="3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5" fillId="0" borderId="16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17" xfId="0" applyFont="1" applyBorder="1" applyAlignment="1">
      <alignment horizontal="right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6" fillId="0" borderId="26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wrapText="1"/>
    </xf>
    <xf numFmtId="0" fontId="3" fillId="0" borderId="22" xfId="0" applyFont="1" applyBorder="1" applyAlignment="1">
      <alignment horizontal="left" wrapText="1"/>
    </xf>
    <xf numFmtId="0" fontId="3" fillId="0" borderId="23" xfId="0" applyFont="1" applyBorder="1" applyAlignment="1">
      <alignment horizontal="left" wrapText="1"/>
    </xf>
    <xf numFmtId="0" fontId="3" fillId="0" borderId="19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3" xfId="0" applyFont="1" applyBorder="1" applyAlignment="1">
      <alignment horizontal="right" vertical="top" wrapText="1"/>
    </xf>
    <xf numFmtId="2" fontId="3" fillId="0" borderId="21" xfId="0" applyNumberFormat="1" applyFont="1" applyBorder="1" applyAlignment="1">
      <alignment horizontal="left" vertical="center" wrapText="1"/>
    </xf>
    <xf numFmtId="2" fontId="3" fillId="0" borderId="22" xfId="0" applyNumberFormat="1" applyFont="1" applyBorder="1" applyAlignment="1">
      <alignment horizontal="left" vertical="center" wrapText="1"/>
    </xf>
    <xf numFmtId="2" fontId="3" fillId="0" borderId="23" xfId="0" applyNumberFormat="1" applyFont="1" applyBorder="1" applyAlignment="1">
      <alignment horizontal="left" vertical="center" wrapText="1"/>
    </xf>
    <xf numFmtId="0" fontId="5" fillId="0" borderId="31" xfId="0" applyFont="1" applyBorder="1" applyAlignment="1">
      <alignment horizontal="right"/>
    </xf>
    <xf numFmtId="0" fontId="5" fillId="0" borderId="32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 vertical="top" wrapText="1"/>
    </xf>
    <xf numFmtId="0" fontId="5" fillId="0" borderId="16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25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31" xfId="0" applyFont="1" applyFill="1" applyBorder="1" applyAlignment="1">
      <alignment horizontal="left" vertical="top" wrapText="1"/>
    </xf>
    <xf numFmtId="0" fontId="5" fillId="0" borderId="32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25" xfId="0" applyFont="1" applyBorder="1" applyAlignment="1">
      <alignment horizontal="right" vertical="top" wrapText="1"/>
    </xf>
    <xf numFmtId="0" fontId="5" fillId="0" borderId="26" xfId="0" applyFont="1" applyBorder="1" applyAlignment="1">
      <alignment horizontal="right" vertical="top" wrapText="1"/>
    </xf>
    <xf numFmtId="0" fontId="5" fillId="0" borderId="27" xfId="0" applyFont="1" applyBorder="1" applyAlignment="1">
      <alignment horizontal="right" vertical="top" wrapText="1"/>
    </xf>
    <xf numFmtId="0" fontId="5" fillId="0" borderId="31" xfId="0" applyFont="1" applyBorder="1" applyAlignment="1">
      <alignment horizontal="right" vertical="top" wrapText="1"/>
    </xf>
    <xf numFmtId="0" fontId="3" fillId="0" borderId="32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right" vertical="top" wrapText="1"/>
    </xf>
    <xf numFmtId="0" fontId="5" fillId="0" borderId="32" xfId="0" applyFont="1" applyBorder="1" applyAlignment="1">
      <alignment horizontal="right" vertical="top" wrapText="1"/>
    </xf>
    <xf numFmtId="0" fontId="5" fillId="0" borderId="5" xfId="0" applyFont="1" applyBorder="1" applyAlignment="1">
      <alignment horizontal="right" vertical="top" wrapText="1"/>
    </xf>
    <xf numFmtId="0" fontId="3" fillId="0" borderId="32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5" fillId="0" borderId="19" xfId="0" applyFont="1" applyBorder="1" applyAlignment="1"/>
    <xf numFmtId="0" fontId="5" fillId="0" borderId="1" xfId="0" applyFont="1" applyBorder="1" applyAlignment="1"/>
    <xf numFmtId="0" fontId="5" fillId="0" borderId="20" xfId="0" applyFont="1" applyBorder="1" applyAlignment="1"/>
    <xf numFmtId="0" fontId="5" fillId="0" borderId="35" xfId="0" applyFont="1" applyBorder="1" applyAlignment="1">
      <alignment horizontal="left"/>
    </xf>
    <xf numFmtId="0" fontId="5" fillId="0" borderId="36" xfId="0" applyFont="1" applyBorder="1" applyAlignment="1">
      <alignment horizontal="left"/>
    </xf>
    <xf numFmtId="0" fontId="5" fillId="0" borderId="37" xfId="0" applyFont="1" applyBorder="1" applyAlignment="1">
      <alignment horizontal="left"/>
    </xf>
    <xf numFmtId="0" fontId="5" fillId="0" borderId="31" xfId="0" applyFont="1" applyFill="1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5" fillId="0" borderId="25" xfId="0" applyFont="1" applyFill="1" applyBorder="1" applyAlignment="1">
      <alignment horizontal="left" vertical="top" wrapText="1"/>
    </xf>
    <xf numFmtId="0" fontId="5" fillId="0" borderId="26" xfId="0" applyFont="1" applyFill="1" applyBorder="1" applyAlignment="1">
      <alignment horizontal="left" vertical="top" wrapText="1"/>
    </xf>
    <xf numFmtId="0" fontId="5" fillId="0" borderId="27" xfId="0" applyFont="1" applyFill="1" applyBorder="1" applyAlignment="1">
      <alignment horizontal="left" vertical="top" wrapText="1"/>
    </xf>
    <xf numFmtId="0" fontId="10" fillId="0" borderId="31" xfId="0" applyFont="1" applyFill="1" applyBorder="1" applyAlignment="1">
      <alignment horizontal="left" vertical="top" wrapText="1"/>
    </xf>
    <xf numFmtId="0" fontId="10" fillId="0" borderId="32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17" xfId="0" applyFont="1" applyFill="1" applyBorder="1" applyAlignment="1">
      <alignment horizontal="left"/>
    </xf>
    <xf numFmtId="0" fontId="10" fillId="2" borderId="31" xfId="0" applyFont="1" applyFill="1" applyBorder="1" applyAlignment="1">
      <alignment horizontal="left" vertical="top" wrapText="1"/>
    </xf>
    <xf numFmtId="0" fontId="8" fillId="2" borderId="32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10" fillId="0" borderId="25" xfId="0" applyFont="1" applyFill="1" applyBorder="1" applyAlignment="1">
      <alignment horizontal="left" vertical="top" wrapText="1"/>
    </xf>
    <xf numFmtId="0" fontId="10" fillId="0" borderId="26" xfId="0" applyFont="1" applyFill="1" applyBorder="1" applyAlignment="1">
      <alignment horizontal="left" vertical="top" wrapText="1"/>
    </xf>
    <xf numFmtId="0" fontId="10" fillId="0" borderId="27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4" workbookViewId="0">
      <selection activeCell="B12" sqref="B12:D12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style="22" customWidth="1"/>
    <col min="6" max="6" width="14.42578125" customWidth="1"/>
    <col min="7" max="7" width="10.5703125" hidden="1" customWidth="1"/>
    <col min="8" max="8" width="9.42578125" hidden="1" customWidth="1"/>
  </cols>
  <sheetData>
    <row r="1" spans="1:8" ht="34.15" customHeight="1" x14ac:dyDescent="0.25">
      <c r="A1" s="107" t="s">
        <v>29</v>
      </c>
      <c r="B1" s="107"/>
      <c r="C1" s="107"/>
      <c r="D1" s="107"/>
      <c r="E1" s="107"/>
      <c r="F1" s="2"/>
      <c r="G1" s="2"/>
    </row>
    <row r="2" spans="1:8" ht="15.75" customHeight="1" x14ac:dyDescent="0.25">
      <c r="A2" s="108"/>
      <c r="B2" s="108"/>
      <c r="C2" s="108"/>
      <c r="D2" s="108"/>
      <c r="E2" s="81"/>
      <c r="F2" s="2"/>
      <c r="G2" s="2"/>
    </row>
    <row r="3" spans="1:8" ht="14.45" customHeight="1" x14ac:dyDescent="0.25">
      <c r="A3" s="79">
        <v>1</v>
      </c>
      <c r="B3" s="116" t="s">
        <v>159</v>
      </c>
      <c r="C3" s="117"/>
      <c r="D3" s="118"/>
      <c r="E3" s="80">
        <f>G3+H3</f>
        <v>1094107.77</v>
      </c>
      <c r="F3" s="2"/>
      <c r="G3" s="78">
        <v>840539.15000000014</v>
      </c>
      <c r="H3" s="82">
        <v>253568.62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76">
        <f t="shared" ref="E4" si="0">G4+H4</f>
        <v>1044507.3899999999</v>
      </c>
      <c r="F4" s="2"/>
      <c r="G4" s="78">
        <v>796263.40999999992</v>
      </c>
      <c r="H4" s="82">
        <v>248243.98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76">
        <f>G5+H5</f>
        <v>304450.86000000028</v>
      </c>
      <c r="F5" s="2"/>
      <c r="G5" s="77">
        <v>298465.80000000028</v>
      </c>
      <c r="H5">
        <v>5985.06</v>
      </c>
    </row>
    <row r="6" spans="1:8" ht="15.75" thickBot="1" x14ac:dyDescent="0.3">
      <c r="A6" s="4"/>
      <c r="B6" s="6"/>
      <c r="C6" s="7"/>
      <c r="D6" s="6"/>
      <c r="E6" s="7"/>
    </row>
    <row r="7" spans="1:8" ht="28.15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3.15" customHeight="1" thickBot="1" x14ac:dyDescent="0.3">
      <c r="A8" s="5">
        <v>1</v>
      </c>
      <c r="B8" s="110" t="s">
        <v>6</v>
      </c>
      <c r="C8" s="111"/>
      <c r="D8" s="112"/>
      <c r="E8" s="10">
        <v>100411.13</v>
      </c>
    </row>
    <row r="9" spans="1:8" ht="43.15" customHeight="1" thickBot="1" x14ac:dyDescent="0.3">
      <c r="A9" s="5">
        <v>2</v>
      </c>
      <c r="B9" s="113" t="s">
        <v>7</v>
      </c>
      <c r="C9" s="114"/>
      <c r="D9" s="115"/>
      <c r="E9" s="8">
        <v>77898.55</v>
      </c>
    </row>
    <row r="10" spans="1:8" ht="40.9" customHeight="1" x14ac:dyDescent="0.25">
      <c r="A10" s="23">
        <v>3</v>
      </c>
      <c r="B10" s="104" t="s">
        <v>8</v>
      </c>
      <c r="C10" s="105"/>
      <c r="D10" s="106"/>
      <c r="E10" s="28">
        <v>94105.91</v>
      </c>
    </row>
    <row r="11" spans="1:8" x14ac:dyDescent="0.25">
      <c r="A11" s="24"/>
      <c r="B11" s="29" t="s">
        <v>9</v>
      </c>
      <c r="C11" s="30"/>
      <c r="D11" s="31"/>
      <c r="E11" s="32">
        <f>E12</f>
        <v>53852.38</v>
      </c>
    </row>
    <row r="12" spans="1:8" x14ac:dyDescent="0.25">
      <c r="A12" s="33"/>
      <c r="B12" s="94" t="s">
        <v>164</v>
      </c>
      <c r="C12" s="95"/>
      <c r="D12" s="96"/>
      <c r="E12" s="34">
        <v>53852.38</v>
      </c>
    </row>
    <row r="13" spans="1:8" ht="15.75" thickBot="1" x14ac:dyDescent="0.3">
      <c r="A13" s="21"/>
      <c r="B13" s="101"/>
      <c r="C13" s="102"/>
      <c r="D13" s="103"/>
      <c r="E13" s="36"/>
    </row>
    <row r="14" spans="1:8" ht="41.45" customHeight="1" x14ac:dyDescent="0.25">
      <c r="A14" s="37">
        <v>4</v>
      </c>
      <c r="B14" s="104" t="s">
        <v>10</v>
      </c>
      <c r="C14" s="105"/>
      <c r="D14" s="106"/>
      <c r="E14" s="28">
        <f>E15+132290.22+37763.4</f>
        <v>193851.16999999998</v>
      </c>
    </row>
    <row r="15" spans="1:8" x14ac:dyDescent="0.25">
      <c r="A15" s="24"/>
      <c r="B15" s="29" t="s">
        <v>9</v>
      </c>
      <c r="C15" s="30"/>
      <c r="D15" s="31"/>
      <c r="E15" s="32">
        <f>E16</f>
        <v>23797.55</v>
      </c>
    </row>
    <row r="16" spans="1:8" x14ac:dyDescent="0.25">
      <c r="A16" s="33"/>
      <c r="B16" s="94" t="s">
        <v>144</v>
      </c>
      <c r="C16" s="95"/>
      <c r="D16" s="96"/>
      <c r="E16" s="34">
        <v>23797.55</v>
      </c>
    </row>
    <row r="17" spans="1:5" ht="15.75" thickBot="1" x14ac:dyDescent="0.3">
      <c r="A17" s="38"/>
      <c r="B17" s="98"/>
      <c r="C17" s="99"/>
      <c r="D17" s="100"/>
      <c r="E17" s="18"/>
    </row>
    <row r="18" spans="1:5" ht="15.75" thickBot="1" x14ac:dyDescent="0.3">
      <c r="A18" s="5">
        <v>5</v>
      </c>
      <c r="B18" s="97" t="s">
        <v>11</v>
      </c>
      <c r="C18" s="97"/>
      <c r="D18" s="97"/>
      <c r="E18" s="17">
        <v>18577.060000000001</v>
      </c>
    </row>
    <row r="19" spans="1:5" ht="28.9" customHeight="1" thickBot="1" x14ac:dyDescent="0.3">
      <c r="A19" s="25">
        <v>6</v>
      </c>
      <c r="B19" s="125" t="s">
        <v>12</v>
      </c>
      <c r="C19" s="126"/>
      <c r="D19" s="127"/>
      <c r="E19" s="39">
        <v>34560</v>
      </c>
    </row>
    <row r="20" spans="1:5" x14ac:dyDescent="0.25">
      <c r="A20" s="23">
        <v>7</v>
      </c>
      <c r="B20" s="131" t="s">
        <v>13</v>
      </c>
      <c r="C20" s="132"/>
      <c r="D20" s="133"/>
      <c r="E20" s="40">
        <f>SUM(E22:E25)</f>
        <v>0</v>
      </c>
    </row>
    <row r="21" spans="1:5" ht="14.45" customHeight="1" x14ac:dyDescent="0.25">
      <c r="A21" s="24"/>
      <c r="B21" s="41" t="s">
        <v>14</v>
      </c>
      <c r="C21" s="14"/>
      <c r="D21" s="15"/>
      <c r="E21" s="42"/>
    </row>
    <row r="22" spans="1:5" x14ac:dyDescent="0.25">
      <c r="A22" s="33"/>
      <c r="B22" s="128" t="s">
        <v>15</v>
      </c>
      <c r="C22" s="128"/>
      <c r="D22" s="128"/>
      <c r="E22" s="13">
        <v>0</v>
      </c>
    </row>
    <row r="23" spans="1:5" ht="14.45" customHeight="1" x14ac:dyDescent="0.25">
      <c r="A23" s="43"/>
      <c r="B23" s="128" t="s">
        <v>4</v>
      </c>
      <c r="C23" s="128"/>
      <c r="D23" s="128"/>
      <c r="E23" s="13">
        <v>0</v>
      </c>
    </row>
    <row r="24" spans="1:5" x14ac:dyDescent="0.25">
      <c r="A24" s="44"/>
      <c r="B24" s="134" t="s">
        <v>16</v>
      </c>
      <c r="C24" s="135"/>
      <c r="D24" s="136"/>
      <c r="E24" s="13">
        <v>0</v>
      </c>
    </row>
    <row r="25" spans="1:5" ht="15.75" thickBot="1" x14ac:dyDescent="0.3">
      <c r="A25" s="45"/>
      <c r="B25" s="129" t="s">
        <v>17</v>
      </c>
      <c r="C25" s="129"/>
      <c r="D25" s="129"/>
      <c r="E25" s="16">
        <v>0</v>
      </c>
    </row>
    <row r="26" spans="1:5" ht="28.15" customHeight="1" x14ac:dyDescent="0.25">
      <c r="A26" s="23">
        <v>8</v>
      </c>
      <c r="B26" s="104" t="s">
        <v>18</v>
      </c>
      <c r="C26" s="105"/>
      <c r="D26" s="106"/>
      <c r="E26" s="40">
        <f>SUM(E28:E29)</f>
        <v>42</v>
      </c>
    </row>
    <row r="27" spans="1:5" x14ac:dyDescent="0.25">
      <c r="A27" s="24"/>
      <c r="B27" s="41" t="s">
        <v>14</v>
      </c>
      <c r="C27" s="11"/>
      <c r="D27" s="12"/>
      <c r="E27" s="42"/>
    </row>
    <row r="28" spans="1:5" ht="14.45" customHeight="1" x14ac:dyDescent="0.25">
      <c r="A28" s="24"/>
      <c r="B28" s="130" t="s">
        <v>23</v>
      </c>
      <c r="C28" s="130"/>
      <c r="D28" s="130"/>
      <c r="E28" s="13">
        <v>42</v>
      </c>
    </row>
    <row r="29" spans="1:5" ht="15.75" thickBot="1" x14ac:dyDescent="0.3">
      <c r="A29" s="25"/>
      <c r="B29" s="137" t="s">
        <v>24</v>
      </c>
      <c r="C29" s="137"/>
      <c r="D29" s="137"/>
      <c r="E29" s="16">
        <v>0</v>
      </c>
    </row>
    <row r="30" spans="1:5" ht="15.75" thickBot="1" x14ac:dyDescent="0.3">
      <c r="A30" s="9">
        <v>9</v>
      </c>
      <c r="B30" s="91" t="s">
        <v>1</v>
      </c>
      <c r="C30" s="92"/>
      <c r="D30" s="93"/>
      <c r="E30" s="17">
        <v>19428.48</v>
      </c>
    </row>
    <row r="31" spans="1:5" ht="15.75" thickBot="1" x14ac:dyDescent="0.3">
      <c r="A31" s="9">
        <v>10</v>
      </c>
      <c r="B31" s="91" t="s">
        <v>2</v>
      </c>
      <c r="C31" s="92"/>
      <c r="D31" s="93"/>
      <c r="E31" s="17">
        <v>11654.4</v>
      </c>
    </row>
    <row r="32" spans="1:5" ht="15.75" thickBot="1" x14ac:dyDescent="0.3">
      <c r="A32" s="9">
        <v>11</v>
      </c>
      <c r="B32" s="91" t="s">
        <v>3</v>
      </c>
      <c r="C32" s="92"/>
      <c r="D32" s="93"/>
      <c r="E32" s="17">
        <v>75310.67</v>
      </c>
    </row>
    <row r="33" spans="1:6" ht="15.75" thickBot="1" x14ac:dyDescent="0.3">
      <c r="A33" s="9">
        <v>12</v>
      </c>
      <c r="B33" s="91" t="s">
        <v>19</v>
      </c>
      <c r="C33" s="92"/>
      <c r="D33" s="93"/>
      <c r="E33" s="17">
        <v>14728.88</v>
      </c>
    </row>
    <row r="34" spans="1:6" ht="15.75" thickBot="1" x14ac:dyDescent="0.3">
      <c r="A34" s="9">
        <v>13</v>
      </c>
      <c r="B34" s="91" t="s">
        <v>20</v>
      </c>
      <c r="C34" s="92"/>
      <c r="D34" s="93"/>
      <c r="E34" s="17">
        <v>62846.74</v>
      </c>
    </row>
    <row r="35" spans="1:6" ht="26.45" customHeight="1" thickBot="1" x14ac:dyDescent="0.3">
      <c r="A35" s="5">
        <v>14</v>
      </c>
      <c r="B35" s="122" t="s">
        <v>21</v>
      </c>
      <c r="C35" s="123"/>
      <c r="D35" s="124"/>
      <c r="E35" s="19">
        <f>11266.64+832.5+809.12</f>
        <v>12908.26</v>
      </c>
      <c r="F35" s="22"/>
    </row>
    <row r="36" spans="1:6" ht="15.75" thickBot="1" x14ac:dyDescent="0.3">
      <c r="A36" s="9">
        <v>15</v>
      </c>
      <c r="B36" s="56" t="s">
        <v>28</v>
      </c>
      <c r="C36" s="57"/>
      <c r="D36" s="57"/>
      <c r="E36" s="58">
        <v>10435.51</v>
      </c>
      <c r="F36" s="22"/>
    </row>
    <row r="37" spans="1:6" ht="15.75" thickBot="1" x14ac:dyDescent="0.3">
      <c r="A37" s="5">
        <v>16</v>
      </c>
      <c r="B37" s="46" t="s">
        <v>22</v>
      </c>
      <c r="C37" s="47"/>
      <c r="D37" s="47"/>
      <c r="E37" s="8">
        <f>SUM(E35+E34+E33+E32+E31+E30+E26+E20+E19+E18+E14+E10+E9+E8+E36)</f>
        <v>726758.76</v>
      </c>
    </row>
  </sheetData>
  <mergeCells count="30">
    <mergeCell ref="B34:D34"/>
    <mergeCell ref="B35:D35"/>
    <mergeCell ref="B12:D12"/>
    <mergeCell ref="B33:D33"/>
    <mergeCell ref="B19:D19"/>
    <mergeCell ref="B22:D22"/>
    <mergeCell ref="B23:D23"/>
    <mergeCell ref="B25:D25"/>
    <mergeCell ref="B26:D26"/>
    <mergeCell ref="B28:D28"/>
    <mergeCell ref="B30:D30"/>
    <mergeCell ref="B31:D31"/>
    <mergeCell ref="B20:D20"/>
    <mergeCell ref="B24:D24"/>
    <mergeCell ref="B29:D29"/>
    <mergeCell ref="A1:E1"/>
    <mergeCell ref="A2:D2"/>
    <mergeCell ref="B7:D7"/>
    <mergeCell ref="B10:D10"/>
    <mergeCell ref="B8:D8"/>
    <mergeCell ref="B9:D9"/>
    <mergeCell ref="B3:D3"/>
    <mergeCell ref="B4:D4"/>
    <mergeCell ref="B5:D5"/>
    <mergeCell ref="B32:D32"/>
    <mergeCell ref="B16:D16"/>
    <mergeCell ref="B18:D18"/>
    <mergeCell ref="B17:D17"/>
    <mergeCell ref="B13:D13"/>
    <mergeCell ref="B14:D1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4" workbookViewId="0">
      <selection activeCell="K16" sqref="K16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" bestFit="1" customWidth="1"/>
    <col min="7" max="7" width="9.85546875" hidden="1" customWidth="1"/>
    <col min="8" max="8" width="0" hidden="1" customWidth="1"/>
  </cols>
  <sheetData>
    <row r="1" spans="1:8" ht="34.9" customHeight="1" x14ac:dyDescent="0.25">
      <c r="A1" s="107" t="s">
        <v>38</v>
      </c>
      <c r="B1" s="107"/>
      <c r="C1" s="107"/>
      <c r="D1" s="107"/>
      <c r="E1" s="107"/>
    </row>
    <row r="2" spans="1:8" ht="15.75" customHeight="1" x14ac:dyDescent="0.25">
      <c r="A2" s="108"/>
      <c r="B2" s="108"/>
      <c r="C2" s="108"/>
      <c r="D2" s="108"/>
      <c r="E2" s="81"/>
    </row>
    <row r="3" spans="1:8" ht="14.45" customHeight="1" x14ac:dyDescent="0.25">
      <c r="A3" s="79">
        <v>1</v>
      </c>
      <c r="B3" s="116" t="s">
        <v>159</v>
      </c>
      <c r="C3" s="117"/>
      <c r="D3" s="118"/>
      <c r="E3" s="80">
        <f>G3+H3</f>
        <v>3745801.59</v>
      </c>
      <c r="G3">
        <v>3729745.59</v>
      </c>
      <c r="H3">
        <v>16056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76">
        <f t="shared" ref="E4" si="0">G4+H4</f>
        <v>3664221.7800000003</v>
      </c>
      <c r="G4">
        <v>3648165.7800000003</v>
      </c>
      <c r="H4">
        <v>16056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76">
        <f>G5+H5</f>
        <v>421846.4299999997</v>
      </c>
      <c r="G5">
        <v>421531.4299999997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30.6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2" customHeight="1" thickBot="1" x14ac:dyDescent="0.3">
      <c r="A8" s="5">
        <v>1</v>
      </c>
      <c r="B8" s="110" t="s">
        <v>6</v>
      </c>
      <c r="C8" s="111"/>
      <c r="D8" s="112"/>
      <c r="E8" s="10">
        <v>249974.04</v>
      </c>
    </row>
    <row r="9" spans="1:8" ht="42" customHeight="1" thickBot="1" x14ac:dyDescent="0.3">
      <c r="A9" s="5">
        <v>2</v>
      </c>
      <c r="B9" s="113" t="s">
        <v>7</v>
      </c>
      <c r="C9" s="114"/>
      <c r="D9" s="115"/>
      <c r="E9" s="8">
        <v>194086.25</v>
      </c>
    </row>
    <row r="10" spans="1:8" ht="42" customHeight="1" x14ac:dyDescent="0.25">
      <c r="A10" s="23">
        <v>3</v>
      </c>
      <c r="B10" s="104" t="s">
        <v>8</v>
      </c>
      <c r="C10" s="105"/>
      <c r="D10" s="106"/>
      <c r="E10" s="28">
        <f>E11+100292.5</f>
        <v>100292.5</v>
      </c>
    </row>
    <row r="11" spans="1:8" x14ac:dyDescent="0.25">
      <c r="A11" s="24"/>
      <c r="B11" s="29" t="s">
        <v>9</v>
      </c>
      <c r="C11" s="30"/>
      <c r="D11" s="31"/>
      <c r="E11" s="32">
        <v>0</v>
      </c>
    </row>
    <row r="12" spans="1:8" ht="15.75" thickBot="1" x14ac:dyDescent="0.3">
      <c r="A12" s="21"/>
      <c r="B12" s="138"/>
      <c r="C12" s="139"/>
      <c r="D12" s="140"/>
      <c r="E12" s="36"/>
    </row>
    <row r="13" spans="1:8" ht="41.45" customHeight="1" x14ac:dyDescent="0.25">
      <c r="A13" s="37">
        <v>4</v>
      </c>
      <c r="B13" s="104" t="s">
        <v>10</v>
      </c>
      <c r="C13" s="105"/>
      <c r="D13" s="106"/>
      <c r="E13" s="28">
        <f>329604.41+94088.33</f>
        <v>423692.74</v>
      </c>
    </row>
    <row r="14" spans="1:8" x14ac:dyDescent="0.25">
      <c r="A14" s="24"/>
      <c r="B14" s="29" t="s">
        <v>9</v>
      </c>
      <c r="C14" s="30"/>
      <c r="D14" s="31"/>
      <c r="E14" s="32"/>
    </row>
    <row r="15" spans="1:8" ht="15.75" thickBot="1" x14ac:dyDescent="0.3">
      <c r="A15" s="33"/>
      <c r="B15" s="152"/>
      <c r="C15" s="153"/>
      <c r="D15" s="154"/>
      <c r="E15" s="34"/>
    </row>
    <row r="16" spans="1:8" ht="15.75" thickBot="1" x14ac:dyDescent="0.3">
      <c r="A16" s="5">
        <v>5</v>
      </c>
      <c r="B16" s="97" t="s">
        <v>11</v>
      </c>
      <c r="C16" s="97"/>
      <c r="D16" s="97"/>
      <c r="E16" s="17">
        <v>26681.71</v>
      </c>
    </row>
    <row r="17" spans="1:5" ht="27.6" customHeight="1" thickBot="1" x14ac:dyDescent="0.3">
      <c r="A17" s="25">
        <v>6</v>
      </c>
      <c r="B17" s="125" t="s">
        <v>12</v>
      </c>
      <c r="C17" s="126"/>
      <c r="D17" s="127"/>
      <c r="E17" s="39">
        <v>19440</v>
      </c>
    </row>
    <row r="18" spans="1:5" x14ac:dyDescent="0.25">
      <c r="A18" s="23">
        <v>7</v>
      </c>
      <c r="B18" s="131" t="s">
        <v>13</v>
      </c>
      <c r="C18" s="132"/>
      <c r="D18" s="133"/>
      <c r="E18" s="40">
        <f>SUM(E20:E23)</f>
        <v>250997.79</v>
      </c>
    </row>
    <row r="19" spans="1:5" x14ac:dyDescent="0.25">
      <c r="A19" s="24"/>
      <c r="B19" s="41" t="s">
        <v>14</v>
      </c>
      <c r="C19" s="14"/>
      <c r="D19" s="15"/>
      <c r="E19" s="42"/>
    </row>
    <row r="20" spans="1:5" ht="15" customHeight="1" x14ac:dyDescent="0.25">
      <c r="A20" s="33"/>
      <c r="B20" s="128" t="s">
        <v>15</v>
      </c>
      <c r="C20" s="128"/>
      <c r="D20" s="128"/>
      <c r="E20" s="13">
        <v>239469.15</v>
      </c>
    </row>
    <row r="21" spans="1:5" ht="14.45" customHeight="1" x14ac:dyDescent="0.25">
      <c r="A21" s="43"/>
      <c r="B21" s="128" t="s">
        <v>4</v>
      </c>
      <c r="C21" s="128"/>
      <c r="D21" s="128"/>
      <c r="E21" s="13">
        <v>11362.26</v>
      </c>
    </row>
    <row r="22" spans="1:5" x14ac:dyDescent="0.25">
      <c r="A22" s="44"/>
      <c r="B22" s="134" t="s">
        <v>16</v>
      </c>
      <c r="C22" s="135"/>
      <c r="D22" s="136"/>
      <c r="E22" s="13">
        <v>166.38</v>
      </c>
    </row>
    <row r="23" spans="1:5" ht="15.75" thickBot="1" x14ac:dyDescent="0.3">
      <c r="A23" s="45"/>
      <c r="B23" s="129" t="s">
        <v>17</v>
      </c>
      <c r="C23" s="129"/>
      <c r="D23" s="129"/>
      <c r="E23" s="16">
        <v>0</v>
      </c>
    </row>
    <row r="24" spans="1:5" ht="27.6" customHeight="1" x14ac:dyDescent="0.25">
      <c r="A24" s="23">
        <v>8</v>
      </c>
      <c r="B24" s="104" t="s">
        <v>18</v>
      </c>
      <c r="C24" s="105"/>
      <c r="D24" s="106"/>
      <c r="E24" s="40">
        <f>SUM(E26:E27)</f>
        <v>6276</v>
      </c>
    </row>
    <row r="25" spans="1:5" x14ac:dyDescent="0.25">
      <c r="A25" s="24"/>
      <c r="B25" s="41" t="s">
        <v>14</v>
      </c>
      <c r="C25" s="11"/>
      <c r="D25" s="12"/>
      <c r="E25" s="42"/>
    </row>
    <row r="26" spans="1:5" ht="14.45" customHeight="1" x14ac:dyDescent="0.25">
      <c r="A26" s="24"/>
      <c r="B26" s="130" t="s">
        <v>23</v>
      </c>
      <c r="C26" s="130"/>
      <c r="D26" s="130"/>
      <c r="E26" s="13">
        <v>6276</v>
      </c>
    </row>
    <row r="27" spans="1:5" ht="15.75" thickBot="1" x14ac:dyDescent="0.3">
      <c r="A27" s="25"/>
      <c r="B27" s="137" t="s">
        <v>24</v>
      </c>
      <c r="C27" s="137"/>
      <c r="D27" s="137"/>
      <c r="E27" s="16">
        <v>0</v>
      </c>
    </row>
    <row r="28" spans="1:5" ht="15.75" thickBot="1" x14ac:dyDescent="0.3">
      <c r="A28" s="9">
        <v>9</v>
      </c>
      <c r="B28" s="91" t="s">
        <v>1</v>
      </c>
      <c r="C28" s="92"/>
      <c r="D28" s="93"/>
      <c r="E28" s="17">
        <v>62236.2</v>
      </c>
    </row>
    <row r="29" spans="1:5" ht="15.75" thickBot="1" x14ac:dyDescent="0.3">
      <c r="A29" s="9">
        <v>10</v>
      </c>
      <c r="B29" s="91" t="s">
        <v>2</v>
      </c>
      <c r="C29" s="92"/>
      <c r="D29" s="93"/>
      <c r="E29" s="17">
        <v>19666.8</v>
      </c>
    </row>
    <row r="30" spans="1:5" ht="15.75" thickBot="1" x14ac:dyDescent="0.3">
      <c r="A30" s="9">
        <v>11</v>
      </c>
      <c r="B30" s="91" t="s">
        <v>3</v>
      </c>
      <c r="C30" s="92"/>
      <c r="D30" s="93"/>
      <c r="E30" s="17">
        <v>187638.43</v>
      </c>
    </row>
    <row r="31" spans="1:5" ht="15.75" thickBot="1" x14ac:dyDescent="0.3">
      <c r="A31" s="9">
        <v>12</v>
      </c>
      <c r="B31" s="91" t="s">
        <v>19</v>
      </c>
      <c r="C31" s="92"/>
      <c r="D31" s="93"/>
      <c r="E31" s="17">
        <v>67481.919999999998</v>
      </c>
    </row>
    <row r="32" spans="1:5" ht="15.75" thickBot="1" x14ac:dyDescent="0.3">
      <c r="A32" s="9">
        <v>13</v>
      </c>
      <c r="B32" s="91" t="s">
        <v>20</v>
      </c>
      <c r="C32" s="92"/>
      <c r="D32" s="93"/>
      <c r="E32" s="17">
        <v>156974.79999999999</v>
      </c>
    </row>
    <row r="33" spans="1:6" ht="28.15" customHeight="1" thickBot="1" x14ac:dyDescent="0.3">
      <c r="A33" s="5">
        <v>14</v>
      </c>
      <c r="B33" s="122" t="s">
        <v>21</v>
      </c>
      <c r="C33" s="123"/>
      <c r="D33" s="124"/>
      <c r="E33" s="19">
        <f>211754.98+9377.34+11656.28-12449.35</f>
        <v>220339.25</v>
      </c>
      <c r="F33" s="22"/>
    </row>
    <row r="34" spans="1:6" ht="15.75" thickBot="1" x14ac:dyDescent="0.3">
      <c r="A34" s="9">
        <v>15</v>
      </c>
      <c r="B34" s="56" t="s">
        <v>28</v>
      </c>
      <c r="C34" s="57"/>
      <c r="D34" s="57"/>
      <c r="E34" s="58">
        <v>26065.18</v>
      </c>
      <c r="F34" s="22"/>
    </row>
    <row r="35" spans="1:6" ht="15.75" thickBot="1" x14ac:dyDescent="0.3">
      <c r="A35" s="5">
        <v>16</v>
      </c>
      <c r="B35" s="46" t="s">
        <v>22</v>
      </c>
      <c r="C35" s="47"/>
      <c r="D35" s="47"/>
      <c r="E35" s="8">
        <f>SUM(E33+E32+E31+E30+E29+E28+E24+E18+E17+E16+E13+E10+E9+E8+E34)</f>
        <v>2011843.6099999999</v>
      </c>
    </row>
  </sheetData>
  <mergeCells count="28">
    <mergeCell ref="B33:D33"/>
    <mergeCell ref="B31:D31"/>
    <mergeCell ref="B17:D17"/>
    <mergeCell ref="B20:D20"/>
    <mergeCell ref="B21:D21"/>
    <mergeCell ref="B23:D23"/>
    <mergeCell ref="B24:D24"/>
    <mergeCell ref="B26:D26"/>
    <mergeCell ref="B28:D28"/>
    <mergeCell ref="B29:D29"/>
    <mergeCell ref="B18:D18"/>
    <mergeCell ref="B22:D22"/>
    <mergeCell ref="B27:D27"/>
    <mergeCell ref="B7:D7"/>
    <mergeCell ref="B10:D10"/>
    <mergeCell ref="B8:D8"/>
    <mergeCell ref="B9:D9"/>
    <mergeCell ref="B32:D32"/>
    <mergeCell ref="B30:D30"/>
    <mergeCell ref="B15:D15"/>
    <mergeCell ref="B16:D16"/>
    <mergeCell ref="B12:D12"/>
    <mergeCell ref="B13:D13"/>
    <mergeCell ref="A1:E1"/>
    <mergeCell ref="A2:D2"/>
    <mergeCell ref="B3:D3"/>
    <mergeCell ref="B4:D4"/>
    <mergeCell ref="B5:D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4" workbookViewId="0">
      <selection activeCell="M13" sqref="M13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" bestFit="1" customWidth="1"/>
    <col min="7" max="8" width="0" hidden="1" customWidth="1"/>
  </cols>
  <sheetData>
    <row r="1" spans="1:8" ht="36" customHeight="1" x14ac:dyDescent="0.25">
      <c r="A1" s="107" t="s">
        <v>39</v>
      </c>
      <c r="B1" s="107"/>
      <c r="C1" s="107"/>
      <c r="D1" s="107"/>
      <c r="E1" s="107"/>
    </row>
    <row r="2" spans="1:8" ht="15.75" customHeight="1" x14ac:dyDescent="0.25">
      <c r="A2" s="108"/>
      <c r="B2" s="108"/>
      <c r="C2" s="108"/>
      <c r="D2" s="108"/>
      <c r="E2" s="81"/>
    </row>
    <row r="3" spans="1:8" ht="14.45" customHeight="1" x14ac:dyDescent="0.25">
      <c r="A3" s="79">
        <v>1</v>
      </c>
      <c r="B3" s="116" t="s">
        <v>159</v>
      </c>
      <c r="C3" s="117"/>
      <c r="D3" s="118"/>
      <c r="E3" s="80">
        <f>G3+H3</f>
        <v>4426405.79</v>
      </c>
      <c r="G3">
        <v>4409473.79</v>
      </c>
      <c r="H3">
        <v>16932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76">
        <f t="shared" ref="E4" si="0">G4+H4</f>
        <v>4357105.07</v>
      </c>
      <c r="G4">
        <v>4340173.07</v>
      </c>
      <c r="H4">
        <v>16932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76">
        <f>G5+H5</f>
        <v>450724.37999999989</v>
      </c>
      <c r="G5">
        <v>450409.37999999989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8.9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3.15" customHeight="1" thickBot="1" x14ac:dyDescent="0.3">
      <c r="A8" s="5">
        <v>1</v>
      </c>
      <c r="B8" s="110" t="s">
        <v>6</v>
      </c>
      <c r="C8" s="111"/>
      <c r="D8" s="112"/>
      <c r="E8" s="10">
        <v>283965.65000000002</v>
      </c>
    </row>
    <row r="9" spans="1:8" ht="43.15" customHeight="1" thickBot="1" x14ac:dyDescent="0.3">
      <c r="A9" s="5">
        <v>2</v>
      </c>
      <c r="B9" s="113" t="s">
        <v>7</v>
      </c>
      <c r="C9" s="114"/>
      <c r="D9" s="115"/>
      <c r="E9" s="8">
        <v>220492.52</v>
      </c>
    </row>
    <row r="10" spans="1:8" ht="43.15" customHeight="1" x14ac:dyDescent="0.25">
      <c r="A10" s="23">
        <v>3</v>
      </c>
      <c r="B10" s="104" t="s">
        <v>8</v>
      </c>
      <c r="C10" s="105"/>
      <c r="D10" s="106"/>
      <c r="E10" s="28">
        <v>1655300.87</v>
      </c>
    </row>
    <row r="11" spans="1:8" x14ac:dyDescent="0.25">
      <c r="A11" s="24"/>
      <c r="B11" s="29" t="s">
        <v>9</v>
      </c>
      <c r="C11" s="30"/>
      <c r="D11" s="31"/>
      <c r="E11" s="32">
        <f>SUM(E12:E13)</f>
        <v>1539152.09</v>
      </c>
    </row>
    <row r="12" spans="1:8" x14ac:dyDescent="0.25">
      <c r="A12" s="33"/>
      <c r="B12" s="94" t="s">
        <v>148</v>
      </c>
      <c r="C12" s="95"/>
      <c r="D12" s="96"/>
      <c r="E12" s="34">
        <v>103977.56</v>
      </c>
    </row>
    <row r="13" spans="1:8" x14ac:dyDescent="0.25">
      <c r="A13" s="33"/>
      <c r="B13" s="141" t="s">
        <v>80</v>
      </c>
      <c r="C13" s="142"/>
      <c r="D13" s="143"/>
      <c r="E13" s="35">
        <v>1435174.53</v>
      </c>
    </row>
    <row r="14" spans="1:8" ht="15.75" thickBot="1" x14ac:dyDescent="0.3">
      <c r="A14" s="21"/>
      <c r="B14" s="138"/>
      <c r="C14" s="139"/>
      <c r="D14" s="140"/>
      <c r="E14" s="36"/>
    </row>
    <row r="15" spans="1:8" ht="40.9" customHeight="1" x14ac:dyDescent="0.25">
      <c r="A15" s="37">
        <v>4</v>
      </c>
      <c r="B15" s="104" t="s">
        <v>10</v>
      </c>
      <c r="C15" s="105"/>
      <c r="D15" s="106"/>
      <c r="E15" s="28">
        <f>374592.01+106889.48</f>
        <v>481481.49</v>
      </c>
    </row>
    <row r="16" spans="1:8" x14ac:dyDescent="0.25">
      <c r="A16" s="24"/>
      <c r="B16" s="29" t="s">
        <v>9</v>
      </c>
      <c r="C16" s="30"/>
      <c r="D16" s="31"/>
      <c r="E16" s="32"/>
    </row>
    <row r="17" spans="1:5" x14ac:dyDescent="0.25">
      <c r="A17" s="33"/>
      <c r="B17" s="94"/>
      <c r="C17" s="95"/>
      <c r="D17" s="96"/>
      <c r="E17" s="34"/>
    </row>
    <row r="18" spans="1:5" x14ac:dyDescent="0.25">
      <c r="A18" s="33"/>
      <c r="B18" s="152"/>
      <c r="C18" s="155"/>
      <c r="D18" s="156"/>
      <c r="E18" s="34"/>
    </row>
    <row r="19" spans="1:5" x14ac:dyDescent="0.25">
      <c r="A19" s="33"/>
      <c r="B19" s="149"/>
      <c r="C19" s="150"/>
      <c r="D19" s="151"/>
      <c r="E19" s="35"/>
    </row>
    <row r="20" spans="1:5" ht="15.75" thickBot="1" x14ac:dyDescent="0.3">
      <c r="A20" s="38"/>
      <c r="B20" s="98"/>
      <c r="C20" s="99"/>
      <c r="D20" s="100"/>
      <c r="E20" s="18"/>
    </row>
    <row r="21" spans="1:5" ht="15.75" thickBot="1" x14ac:dyDescent="0.3">
      <c r="A21" s="5">
        <v>5</v>
      </c>
      <c r="B21" s="97" t="s">
        <v>11</v>
      </c>
      <c r="C21" s="97"/>
      <c r="D21" s="97"/>
      <c r="E21" s="17">
        <v>0</v>
      </c>
    </row>
    <row r="22" spans="1:5" ht="28.9" customHeight="1" thickBot="1" x14ac:dyDescent="0.3">
      <c r="A22" s="25">
        <v>6</v>
      </c>
      <c r="B22" s="125" t="s">
        <v>12</v>
      </c>
      <c r="C22" s="126"/>
      <c r="D22" s="127"/>
      <c r="E22" s="39">
        <v>16110</v>
      </c>
    </row>
    <row r="23" spans="1:5" x14ac:dyDescent="0.25">
      <c r="A23" s="23">
        <v>7</v>
      </c>
      <c r="B23" s="131" t="s">
        <v>13</v>
      </c>
      <c r="C23" s="132"/>
      <c r="D23" s="133"/>
      <c r="E23" s="40">
        <f>SUM(E25:E28)</f>
        <v>711699.3600000001</v>
      </c>
    </row>
    <row r="24" spans="1:5" x14ac:dyDescent="0.25">
      <c r="A24" s="24"/>
      <c r="B24" s="41" t="s">
        <v>14</v>
      </c>
      <c r="C24" s="14"/>
      <c r="D24" s="15"/>
      <c r="E24" s="42"/>
    </row>
    <row r="25" spans="1:5" ht="14.45" customHeight="1" x14ac:dyDescent="0.25">
      <c r="A25" s="33"/>
      <c r="B25" s="128" t="s">
        <v>15</v>
      </c>
      <c r="C25" s="128"/>
      <c r="D25" s="128"/>
      <c r="E25" s="13">
        <v>685051.92</v>
      </c>
    </row>
    <row r="26" spans="1:5" x14ac:dyDescent="0.25">
      <c r="A26" s="43"/>
      <c r="B26" s="128" t="s">
        <v>4</v>
      </c>
      <c r="C26" s="128"/>
      <c r="D26" s="128"/>
      <c r="E26" s="13">
        <v>26314.68</v>
      </c>
    </row>
    <row r="27" spans="1:5" ht="14.45" customHeight="1" x14ac:dyDescent="0.25">
      <c r="A27" s="44"/>
      <c r="B27" s="134" t="s">
        <v>16</v>
      </c>
      <c r="C27" s="135"/>
      <c r="D27" s="136"/>
      <c r="E27" s="13">
        <v>332.76</v>
      </c>
    </row>
    <row r="28" spans="1:5" ht="15.75" thickBot="1" x14ac:dyDescent="0.3">
      <c r="A28" s="45"/>
      <c r="B28" s="129" t="s">
        <v>17</v>
      </c>
      <c r="C28" s="129"/>
      <c r="D28" s="129"/>
      <c r="E28" s="16">
        <v>0</v>
      </c>
    </row>
    <row r="29" spans="1:5" ht="27" customHeight="1" x14ac:dyDescent="0.25">
      <c r="A29" s="23">
        <v>8</v>
      </c>
      <c r="B29" s="104" t="s">
        <v>18</v>
      </c>
      <c r="C29" s="105"/>
      <c r="D29" s="106"/>
      <c r="E29" s="40">
        <f>SUM(E31:E32)</f>
        <v>5808</v>
      </c>
    </row>
    <row r="30" spans="1:5" x14ac:dyDescent="0.25">
      <c r="A30" s="24"/>
      <c r="B30" s="41" t="s">
        <v>14</v>
      </c>
      <c r="C30" s="11"/>
      <c r="D30" s="12"/>
      <c r="E30" s="42"/>
    </row>
    <row r="31" spans="1:5" x14ac:dyDescent="0.25">
      <c r="A31" s="24"/>
      <c r="B31" s="130" t="s">
        <v>23</v>
      </c>
      <c r="C31" s="130"/>
      <c r="D31" s="130"/>
      <c r="E31" s="13">
        <v>5808</v>
      </c>
    </row>
    <row r="32" spans="1:5" ht="15.75" thickBot="1" x14ac:dyDescent="0.3">
      <c r="A32" s="25"/>
      <c r="B32" s="137" t="s">
        <v>24</v>
      </c>
      <c r="C32" s="137"/>
      <c r="D32" s="137"/>
      <c r="E32" s="16">
        <v>0</v>
      </c>
    </row>
    <row r="33" spans="1:6" ht="15.75" thickBot="1" x14ac:dyDescent="0.3">
      <c r="A33" s="9">
        <v>9</v>
      </c>
      <c r="B33" s="91" t="s">
        <v>1</v>
      </c>
      <c r="C33" s="92"/>
      <c r="D33" s="93"/>
      <c r="E33" s="17">
        <v>69236.759999999995</v>
      </c>
    </row>
    <row r="34" spans="1:6" ht="14.45" customHeight="1" thickBot="1" x14ac:dyDescent="0.3">
      <c r="A34" s="9">
        <v>10</v>
      </c>
      <c r="B34" s="91" t="s">
        <v>2</v>
      </c>
      <c r="C34" s="92"/>
      <c r="D34" s="93"/>
      <c r="E34" s="17">
        <v>32595.9</v>
      </c>
    </row>
    <row r="35" spans="1:6" ht="15.75" thickBot="1" x14ac:dyDescent="0.3">
      <c r="A35" s="9">
        <v>11</v>
      </c>
      <c r="B35" s="91" t="s">
        <v>3</v>
      </c>
      <c r="C35" s="92"/>
      <c r="D35" s="93"/>
      <c r="E35" s="17">
        <v>213167.47</v>
      </c>
    </row>
    <row r="36" spans="1:6" ht="15.75" thickBot="1" x14ac:dyDescent="0.3">
      <c r="A36" s="9">
        <v>12</v>
      </c>
      <c r="B36" s="91" t="s">
        <v>19</v>
      </c>
      <c r="C36" s="92"/>
      <c r="D36" s="93"/>
      <c r="E36" s="17">
        <v>80282.33</v>
      </c>
    </row>
    <row r="37" spans="1:6" ht="15.75" thickBot="1" x14ac:dyDescent="0.3">
      <c r="A37" s="9">
        <v>13</v>
      </c>
      <c r="B37" s="91" t="s">
        <v>20</v>
      </c>
      <c r="C37" s="92"/>
      <c r="D37" s="93"/>
      <c r="E37" s="17">
        <v>178233.88</v>
      </c>
    </row>
    <row r="38" spans="1:6" ht="28.9" customHeight="1" thickBot="1" x14ac:dyDescent="0.3">
      <c r="A38" s="5">
        <v>14</v>
      </c>
      <c r="B38" s="122" t="s">
        <v>21</v>
      </c>
      <c r="C38" s="123"/>
      <c r="D38" s="124"/>
      <c r="E38" s="19">
        <v>1257990.6599999999</v>
      </c>
      <c r="F38" s="22"/>
    </row>
    <row r="39" spans="1:6" ht="15.75" thickBot="1" x14ac:dyDescent="0.3">
      <c r="A39" s="9">
        <v>15</v>
      </c>
      <c r="B39" s="56" t="s">
        <v>28</v>
      </c>
      <c r="C39" s="57"/>
      <c r="D39" s="57"/>
      <c r="E39" s="58">
        <v>29595.18</v>
      </c>
      <c r="F39" s="22"/>
    </row>
    <row r="40" spans="1:6" ht="15.75" thickBot="1" x14ac:dyDescent="0.3">
      <c r="A40" s="5">
        <v>16</v>
      </c>
      <c r="B40" s="46" t="s">
        <v>22</v>
      </c>
      <c r="C40" s="47"/>
      <c r="D40" s="47"/>
      <c r="E40" s="8">
        <f>SUM(E38+E37+E36+E35+E34+E33+E29+E23+E22+E21+E15+E10+E9+E8+E39)</f>
        <v>5235960.07</v>
      </c>
    </row>
  </sheetData>
  <mergeCells count="33">
    <mergeCell ref="B7:D7"/>
    <mergeCell ref="B10:D10"/>
    <mergeCell ref="B8:D8"/>
    <mergeCell ref="B9:D9"/>
    <mergeCell ref="A1:E1"/>
    <mergeCell ref="A2:D2"/>
    <mergeCell ref="B3:D3"/>
    <mergeCell ref="B4:D4"/>
    <mergeCell ref="B5:D5"/>
    <mergeCell ref="B12:D12"/>
    <mergeCell ref="B13:D13"/>
    <mergeCell ref="B20:D20"/>
    <mergeCell ref="B14:D14"/>
    <mergeCell ref="B19:D19"/>
    <mergeCell ref="B17:D17"/>
    <mergeCell ref="B18:D18"/>
    <mergeCell ref="B15:D15"/>
    <mergeCell ref="B38:D38"/>
    <mergeCell ref="B21:D21"/>
    <mergeCell ref="B22:D22"/>
    <mergeCell ref="B26:D26"/>
    <mergeCell ref="B33:D33"/>
    <mergeCell ref="B35:D35"/>
    <mergeCell ref="B23:D23"/>
    <mergeCell ref="B25:D25"/>
    <mergeCell ref="B27:D27"/>
    <mergeCell ref="B28:D28"/>
    <mergeCell ref="B29:D29"/>
    <mergeCell ref="B31:D31"/>
    <mergeCell ref="B32:D32"/>
    <mergeCell ref="B34:D34"/>
    <mergeCell ref="B36:D36"/>
    <mergeCell ref="B37:D3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19" workbookViewId="0">
      <selection activeCell="B42" sqref="B42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" bestFit="1" customWidth="1"/>
    <col min="7" max="8" width="0" hidden="1" customWidth="1"/>
  </cols>
  <sheetData>
    <row r="1" spans="1:8" ht="34.9" customHeight="1" x14ac:dyDescent="0.25">
      <c r="A1" s="107" t="s">
        <v>43</v>
      </c>
      <c r="B1" s="107"/>
      <c r="C1" s="107"/>
      <c r="D1" s="107"/>
      <c r="E1" s="107"/>
    </row>
    <row r="2" spans="1:8" ht="15.75" customHeight="1" x14ac:dyDescent="0.25">
      <c r="A2" s="108"/>
      <c r="B2" s="108"/>
      <c r="C2" s="108"/>
      <c r="D2" s="108"/>
      <c r="E2" s="81"/>
    </row>
    <row r="3" spans="1:8" ht="14.45" customHeight="1" x14ac:dyDescent="0.25">
      <c r="A3" s="79">
        <v>1</v>
      </c>
      <c r="B3" s="116" t="s">
        <v>159</v>
      </c>
      <c r="C3" s="117"/>
      <c r="D3" s="118"/>
      <c r="E3" s="80">
        <f>G3+H3</f>
        <v>5836220.6000000006</v>
      </c>
      <c r="G3">
        <v>5821460.6000000006</v>
      </c>
      <c r="H3">
        <v>14760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76">
        <f t="shared" ref="E4" si="0">G4+H4</f>
        <v>5847876.4099999992</v>
      </c>
      <c r="G4">
        <v>5833116.4099999992</v>
      </c>
      <c r="H4">
        <v>14760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76">
        <f>G5+H5</f>
        <v>725517.10000000149</v>
      </c>
      <c r="G5">
        <v>725202.10000000149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9.45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3.9" customHeight="1" thickBot="1" x14ac:dyDescent="0.3">
      <c r="A8" s="5">
        <v>1</v>
      </c>
      <c r="B8" s="110" t="s">
        <v>6</v>
      </c>
      <c r="C8" s="111"/>
      <c r="D8" s="112"/>
      <c r="E8" s="10">
        <v>409275.42</v>
      </c>
    </row>
    <row r="9" spans="1:8" ht="43.9" customHeight="1" thickBot="1" x14ac:dyDescent="0.3">
      <c r="A9" s="5">
        <v>2</v>
      </c>
      <c r="B9" s="113" t="s">
        <v>7</v>
      </c>
      <c r="C9" s="114"/>
      <c r="D9" s="115"/>
      <c r="E9" s="8">
        <v>304992.67</v>
      </c>
    </row>
    <row r="10" spans="1:8" ht="43.9" customHeight="1" x14ac:dyDescent="0.25">
      <c r="A10" s="23">
        <v>3</v>
      </c>
      <c r="B10" s="104" t="s">
        <v>8</v>
      </c>
      <c r="C10" s="105"/>
      <c r="D10" s="106"/>
      <c r="E10" s="28">
        <f>E11+175417.03</f>
        <v>2005185.67</v>
      </c>
    </row>
    <row r="11" spans="1:8" x14ac:dyDescent="0.25">
      <c r="A11" s="24"/>
      <c r="B11" s="29" t="s">
        <v>9</v>
      </c>
      <c r="C11" s="30"/>
      <c r="D11" s="31"/>
      <c r="E11" s="32">
        <f>SUM(E12:E15)</f>
        <v>1829768.64</v>
      </c>
    </row>
    <row r="12" spans="1:8" s="63" customFormat="1" x14ac:dyDescent="0.25">
      <c r="A12" s="62"/>
      <c r="B12" s="146" t="s">
        <v>149</v>
      </c>
      <c r="C12" s="157"/>
      <c r="D12" s="158"/>
      <c r="E12" s="68">
        <v>79432.12</v>
      </c>
    </row>
    <row r="13" spans="1:8" s="63" customFormat="1" x14ac:dyDescent="0.25">
      <c r="A13" s="62"/>
      <c r="B13" s="165" t="s">
        <v>135</v>
      </c>
      <c r="C13" s="166"/>
      <c r="D13" s="167"/>
      <c r="E13" s="64">
        <v>1051289.97</v>
      </c>
    </row>
    <row r="14" spans="1:8" s="63" customFormat="1" x14ac:dyDescent="0.25">
      <c r="A14" s="62"/>
      <c r="B14" s="65" t="s">
        <v>124</v>
      </c>
      <c r="C14" s="66"/>
      <c r="D14" s="67"/>
      <c r="E14" s="64">
        <v>681232.01</v>
      </c>
    </row>
    <row r="15" spans="1:8" x14ac:dyDescent="0.25">
      <c r="A15" s="33"/>
      <c r="B15" s="50" t="s">
        <v>88</v>
      </c>
      <c r="C15" s="54"/>
      <c r="D15" s="55"/>
      <c r="E15" s="35">
        <v>17814.54</v>
      </c>
    </row>
    <row r="16" spans="1:8" ht="15.75" thickBot="1" x14ac:dyDescent="0.3">
      <c r="A16" s="21"/>
      <c r="B16" s="162"/>
      <c r="C16" s="163"/>
      <c r="D16" s="164"/>
      <c r="E16" s="48"/>
    </row>
    <row r="17" spans="1:5" ht="43.15" customHeight="1" x14ac:dyDescent="0.25">
      <c r="A17" s="37">
        <v>4</v>
      </c>
      <c r="B17" s="104" t="s">
        <v>10</v>
      </c>
      <c r="C17" s="105"/>
      <c r="D17" s="106"/>
      <c r="E17" s="28">
        <f>521935.38+147853.1</f>
        <v>669788.48</v>
      </c>
    </row>
    <row r="18" spans="1:5" x14ac:dyDescent="0.25">
      <c r="A18" s="24"/>
      <c r="B18" s="29" t="s">
        <v>9</v>
      </c>
      <c r="C18" s="30"/>
      <c r="D18" s="31"/>
      <c r="E18" s="32"/>
    </row>
    <row r="19" spans="1:5" ht="15.75" thickBot="1" x14ac:dyDescent="0.3">
      <c r="A19" s="38"/>
      <c r="B19" s="98"/>
      <c r="C19" s="99"/>
      <c r="D19" s="100"/>
      <c r="E19" s="18"/>
    </row>
    <row r="20" spans="1:5" ht="15.75" thickBot="1" x14ac:dyDescent="0.3">
      <c r="A20" s="5">
        <v>5</v>
      </c>
      <c r="B20" s="97" t="s">
        <v>11</v>
      </c>
      <c r="C20" s="97"/>
      <c r="D20" s="97"/>
      <c r="E20" s="17">
        <v>50913.120000000003</v>
      </c>
    </row>
    <row r="21" spans="1:5" ht="28.15" customHeight="1" thickBot="1" x14ac:dyDescent="0.3">
      <c r="A21" s="25">
        <v>6</v>
      </c>
      <c r="B21" s="125" t="s">
        <v>12</v>
      </c>
      <c r="C21" s="126"/>
      <c r="D21" s="127"/>
      <c r="E21" s="39">
        <v>43020</v>
      </c>
    </row>
    <row r="22" spans="1:5" x14ac:dyDescent="0.25">
      <c r="A22" s="23">
        <v>7</v>
      </c>
      <c r="B22" s="131" t="s">
        <v>13</v>
      </c>
      <c r="C22" s="132"/>
      <c r="D22" s="133"/>
      <c r="E22" s="40">
        <f>SUM(E24:E27)</f>
        <v>626676.54</v>
      </c>
    </row>
    <row r="23" spans="1:5" ht="14.45" customHeight="1" x14ac:dyDescent="0.25">
      <c r="A23" s="24"/>
      <c r="B23" s="41" t="s">
        <v>14</v>
      </c>
      <c r="C23" s="14"/>
      <c r="D23" s="15"/>
      <c r="E23" s="42"/>
    </row>
    <row r="24" spans="1:5" x14ac:dyDescent="0.25">
      <c r="A24" s="33"/>
      <c r="B24" s="128" t="s">
        <v>15</v>
      </c>
      <c r="C24" s="128"/>
      <c r="D24" s="128"/>
      <c r="E24" s="13">
        <v>602422.56000000006</v>
      </c>
    </row>
    <row r="25" spans="1:5" ht="14.45" customHeight="1" x14ac:dyDescent="0.25">
      <c r="A25" s="43"/>
      <c r="B25" s="128" t="s">
        <v>4</v>
      </c>
      <c r="C25" s="128"/>
      <c r="D25" s="128"/>
      <c r="E25" s="13">
        <v>23921.22</v>
      </c>
    </row>
    <row r="26" spans="1:5" x14ac:dyDescent="0.25">
      <c r="A26" s="44"/>
      <c r="B26" s="134" t="s">
        <v>16</v>
      </c>
      <c r="C26" s="135"/>
      <c r="D26" s="136"/>
      <c r="E26" s="13">
        <v>332.76</v>
      </c>
    </row>
    <row r="27" spans="1:5" ht="15.75" thickBot="1" x14ac:dyDescent="0.3">
      <c r="A27" s="45"/>
      <c r="B27" s="129" t="s">
        <v>17</v>
      </c>
      <c r="C27" s="129"/>
      <c r="D27" s="129"/>
      <c r="E27" s="16">
        <v>0</v>
      </c>
    </row>
    <row r="28" spans="1:5" ht="28.15" customHeight="1" x14ac:dyDescent="0.25">
      <c r="A28" s="23">
        <v>8</v>
      </c>
      <c r="B28" s="104" t="s">
        <v>18</v>
      </c>
      <c r="C28" s="105"/>
      <c r="D28" s="106"/>
      <c r="E28" s="40">
        <f>SUM(E30:E31)</f>
        <v>6075.6</v>
      </c>
    </row>
    <row r="29" spans="1:5" x14ac:dyDescent="0.25">
      <c r="A29" s="24"/>
      <c r="B29" s="41" t="s">
        <v>14</v>
      </c>
      <c r="C29" s="11"/>
      <c r="D29" s="12"/>
      <c r="E29" s="42"/>
    </row>
    <row r="30" spans="1:5" ht="14.45" customHeight="1" x14ac:dyDescent="0.25">
      <c r="A30" s="24"/>
      <c r="B30" s="130" t="s">
        <v>23</v>
      </c>
      <c r="C30" s="130"/>
      <c r="D30" s="130"/>
      <c r="E30" s="13">
        <v>6075.6</v>
      </c>
    </row>
    <row r="31" spans="1:5" ht="15.75" thickBot="1" x14ac:dyDescent="0.3">
      <c r="A31" s="25"/>
      <c r="B31" s="137" t="s">
        <v>24</v>
      </c>
      <c r="C31" s="137"/>
      <c r="D31" s="137"/>
      <c r="E31" s="16">
        <v>0</v>
      </c>
    </row>
    <row r="32" spans="1:5" ht="15.75" thickBot="1" x14ac:dyDescent="0.3">
      <c r="A32" s="9">
        <v>9</v>
      </c>
      <c r="B32" s="91" t="s">
        <v>1</v>
      </c>
      <c r="C32" s="92"/>
      <c r="D32" s="93"/>
      <c r="E32" s="17">
        <v>97425.72</v>
      </c>
    </row>
    <row r="33" spans="1:6" ht="15.75" thickBot="1" x14ac:dyDescent="0.3">
      <c r="A33" s="9">
        <v>10</v>
      </c>
      <c r="B33" s="91" t="s">
        <v>2</v>
      </c>
      <c r="C33" s="92"/>
      <c r="D33" s="93"/>
      <c r="E33" s="17">
        <v>43521.9</v>
      </c>
    </row>
    <row r="34" spans="1:6" ht="15.75" thickBot="1" x14ac:dyDescent="0.3">
      <c r="A34" s="9">
        <v>11</v>
      </c>
      <c r="B34" s="91" t="s">
        <v>3</v>
      </c>
      <c r="C34" s="92"/>
      <c r="D34" s="93"/>
      <c r="E34" s="17">
        <v>294860.40000000002</v>
      </c>
    </row>
    <row r="35" spans="1:6" ht="15.75" thickBot="1" x14ac:dyDescent="0.3">
      <c r="A35" s="9">
        <v>12</v>
      </c>
      <c r="B35" s="91" t="s">
        <v>19</v>
      </c>
      <c r="C35" s="92"/>
      <c r="D35" s="93"/>
      <c r="E35" s="17">
        <v>107898.04</v>
      </c>
    </row>
    <row r="36" spans="1:6" ht="15.75" thickBot="1" x14ac:dyDescent="0.3">
      <c r="A36" s="9">
        <v>13</v>
      </c>
      <c r="B36" s="91" t="s">
        <v>20</v>
      </c>
      <c r="C36" s="92"/>
      <c r="D36" s="93"/>
      <c r="E36" s="17">
        <v>246261.44</v>
      </c>
    </row>
    <row r="37" spans="1:6" ht="28.9" customHeight="1" thickBot="1" x14ac:dyDescent="0.3">
      <c r="A37" s="5">
        <v>14</v>
      </c>
      <c r="B37" s="122" t="s">
        <v>21</v>
      </c>
      <c r="C37" s="123"/>
      <c r="D37" s="124"/>
      <c r="E37" s="19">
        <v>432270.21</v>
      </c>
      <c r="F37" s="22"/>
    </row>
    <row r="38" spans="1:6" ht="15.75" thickBot="1" x14ac:dyDescent="0.3">
      <c r="A38" s="9">
        <v>15</v>
      </c>
      <c r="B38" s="56" t="s">
        <v>28</v>
      </c>
      <c r="C38" s="57"/>
      <c r="D38" s="57"/>
      <c r="E38" s="58">
        <v>40890.949999999997</v>
      </c>
      <c r="F38" s="22"/>
    </row>
    <row r="39" spans="1:6" s="90" customFormat="1" ht="27" customHeight="1" thickBot="1" x14ac:dyDescent="0.3">
      <c r="A39" s="5">
        <v>16</v>
      </c>
      <c r="B39" s="46" t="s">
        <v>22</v>
      </c>
      <c r="C39" s="47"/>
      <c r="D39" s="47"/>
      <c r="E39" s="89">
        <f>SUM(E37+E36+E35+E34+E33+E32+E28+E22+E21+E20+E17+E10+E9+E8+E38)</f>
        <v>5379056.1600000001</v>
      </c>
    </row>
  </sheetData>
  <mergeCells count="30">
    <mergeCell ref="B36:D36"/>
    <mergeCell ref="B37:D37"/>
    <mergeCell ref="B12:D12"/>
    <mergeCell ref="B35:D35"/>
    <mergeCell ref="B21:D21"/>
    <mergeCell ref="B24:D24"/>
    <mergeCell ref="B25:D25"/>
    <mergeCell ref="B27:D27"/>
    <mergeCell ref="B28:D28"/>
    <mergeCell ref="B30:D30"/>
    <mergeCell ref="B32:D32"/>
    <mergeCell ref="B33:D33"/>
    <mergeCell ref="B22:D22"/>
    <mergeCell ref="B26:D26"/>
    <mergeCell ref="B31:D31"/>
    <mergeCell ref="B34:D34"/>
    <mergeCell ref="B20:D20"/>
    <mergeCell ref="B19:D19"/>
    <mergeCell ref="B16:D16"/>
    <mergeCell ref="B17:D17"/>
    <mergeCell ref="A1:E1"/>
    <mergeCell ref="A2:D2"/>
    <mergeCell ref="B3:D3"/>
    <mergeCell ref="B4:D4"/>
    <mergeCell ref="B5:D5"/>
    <mergeCell ref="B7:D7"/>
    <mergeCell ref="B10:D10"/>
    <mergeCell ref="B8:D8"/>
    <mergeCell ref="B9:D9"/>
    <mergeCell ref="B13:D1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7" workbookViewId="0">
      <selection activeCell="J15" sqref="J15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" bestFit="1" customWidth="1"/>
    <col min="7" max="8" width="0" hidden="1" customWidth="1"/>
  </cols>
  <sheetData>
    <row r="1" spans="1:8" ht="34.5" customHeight="1" x14ac:dyDescent="0.25">
      <c r="A1" s="107" t="s">
        <v>44</v>
      </c>
      <c r="B1" s="107"/>
      <c r="C1" s="107"/>
      <c r="D1" s="107"/>
      <c r="E1" s="107"/>
    </row>
    <row r="2" spans="1:8" ht="15.75" customHeight="1" x14ac:dyDescent="0.25">
      <c r="A2" s="108"/>
      <c r="B2" s="108"/>
      <c r="C2" s="108"/>
      <c r="D2" s="108"/>
      <c r="E2" s="81"/>
    </row>
    <row r="3" spans="1:8" ht="14.45" customHeight="1" x14ac:dyDescent="0.25">
      <c r="A3" s="79">
        <v>1</v>
      </c>
      <c r="B3" s="116" t="s">
        <v>159</v>
      </c>
      <c r="C3" s="117"/>
      <c r="D3" s="118"/>
      <c r="E3" s="80">
        <f>G3+H3</f>
        <v>1962670.83</v>
      </c>
      <c r="G3">
        <v>1946950.83</v>
      </c>
      <c r="H3">
        <v>15720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76">
        <f t="shared" ref="E4" si="0">G4+H4</f>
        <v>1928812.61</v>
      </c>
      <c r="G4">
        <v>1913092.61</v>
      </c>
      <c r="H4">
        <v>15720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76">
        <f>G5+H5</f>
        <v>257112.13000000012</v>
      </c>
      <c r="G5">
        <v>256797.13000000012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8.9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2.6" customHeight="1" thickBot="1" x14ac:dyDescent="0.3">
      <c r="A8" s="5">
        <v>1</v>
      </c>
      <c r="B8" s="110" t="s">
        <v>6</v>
      </c>
      <c r="C8" s="111"/>
      <c r="D8" s="112"/>
      <c r="E8" s="10">
        <v>184893.35</v>
      </c>
    </row>
    <row r="9" spans="1:8" ht="42.6" customHeight="1" thickBot="1" x14ac:dyDescent="0.3">
      <c r="A9" s="5">
        <v>2</v>
      </c>
      <c r="B9" s="113" t="s">
        <v>7</v>
      </c>
      <c r="C9" s="114"/>
      <c r="D9" s="115"/>
      <c r="E9" s="8">
        <v>102324.4</v>
      </c>
    </row>
    <row r="10" spans="1:8" ht="42.6" customHeight="1" x14ac:dyDescent="0.25">
      <c r="A10" s="23">
        <v>3</v>
      </c>
      <c r="B10" s="104" t="s">
        <v>8</v>
      </c>
      <c r="C10" s="105"/>
      <c r="D10" s="106"/>
      <c r="E10" s="28">
        <v>817156.35</v>
      </c>
    </row>
    <row r="11" spans="1:8" x14ac:dyDescent="0.25">
      <c r="A11" s="24"/>
      <c r="B11" s="29" t="s">
        <v>9</v>
      </c>
      <c r="C11" s="30"/>
      <c r="D11" s="31"/>
      <c r="E11" s="32">
        <f>SUM(E12:E13)</f>
        <v>765285.52</v>
      </c>
    </row>
    <row r="12" spans="1:8" s="63" customFormat="1" x14ac:dyDescent="0.25">
      <c r="A12" s="62"/>
      <c r="B12" s="146" t="s">
        <v>150</v>
      </c>
      <c r="C12" s="157"/>
      <c r="D12" s="158"/>
      <c r="E12" s="68">
        <v>104410.94</v>
      </c>
    </row>
    <row r="13" spans="1:8" x14ac:dyDescent="0.25">
      <c r="A13" s="33"/>
      <c r="B13" s="94" t="s">
        <v>142</v>
      </c>
      <c r="C13" s="144"/>
      <c r="D13" s="145"/>
      <c r="E13" s="34">
        <v>660874.57999999996</v>
      </c>
    </row>
    <row r="14" spans="1:8" x14ac:dyDescent="0.25">
      <c r="A14" s="33"/>
      <c r="B14" s="141"/>
      <c r="C14" s="142"/>
      <c r="D14" s="143"/>
      <c r="E14" s="35"/>
    </row>
    <row r="15" spans="1:8" ht="15.75" thickBot="1" x14ac:dyDescent="0.3">
      <c r="A15" s="21"/>
      <c r="B15" s="138"/>
      <c r="C15" s="139"/>
      <c r="D15" s="140"/>
      <c r="E15" s="36"/>
    </row>
    <row r="16" spans="1:8" ht="40.9" customHeight="1" x14ac:dyDescent="0.25">
      <c r="A16" s="37">
        <v>4</v>
      </c>
      <c r="B16" s="104" t="s">
        <v>10</v>
      </c>
      <c r="C16" s="105"/>
      <c r="D16" s="106"/>
      <c r="E16" s="28">
        <f>173771.02+49604.42</f>
        <v>223375.44</v>
      </c>
    </row>
    <row r="17" spans="1:5" x14ac:dyDescent="0.25">
      <c r="A17" s="24"/>
      <c r="B17" s="29" t="s">
        <v>9</v>
      </c>
      <c r="C17" s="30"/>
      <c r="D17" s="31"/>
      <c r="E17" s="32"/>
    </row>
    <row r="18" spans="1:5" ht="15.75" thickBot="1" x14ac:dyDescent="0.3">
      <c r="A18" s="38"/>
      <c r="B18" s="98"/>
      <c r="C18" s="99"/>
      <c r="D18" s="100"/>
      <c r="E18" s="18"/>
    </row>
    <row r="19" spans="1:5" ht="15.75" thickBot="1" x14ac:dyDescent="0.3">
      <c r="A19" s="5">
        <v>5</v>
      </c>
      <c r="B19" s="97" t="s">
        <v>11</v>
      </c>
      <c r="C19" s="97"/>
      <c r="D19" s="97"/>
      <c r="E19" s="17">
        <v>16020.77</v>
      </c>
    </row>
    <row r="20" spans="1:5" ht="27" customHeight="1" thickBot="1" x14ac:dyDescent="0.3">
      <c r="A20" s="25">
        <v>6</v>
      </c>
      <c r="B20" s="125" t="s">
        <v>12</v>
      </c>
      <c r="C20" s="126"/>
      <c r="D20" s="127"/>
      <c r="E20" s="39">
        <v>14400</v>
      </c>
    </row>
    <row r="21" spans="1:5" x14ac:dyDescent="0.25">
      <c r="A21" s="23">
        <v>7</v>
      </c>
      <c r="B21" s="131" t="s">
        <v>13</v>
      </c>
      <c r="C21" s="132"/>
      <c r="D21" s="133"/>
      <c r="E21" s="40">
        <f>SUM(E23:E26)</f>
        <v>208892.18</v>
      </c>
    </row>
    <row r="22" spans="1:5" ht="14.45" customHeight="1" x14ac:dyDescent="0.25">
      <c r="A22" s="24"/>
      <c r="B22" s="41" t="s">
        <v>14</v>
      </c>
      <c r="C22" s="14"/>
      <c r="D22" s="15"/>
      <c r="E22" s="42"/>
    </row>
    <row r="23" spans="1:5" x14ac:dyDescent="0.25">
      <c r="A23" s="33"/>
      <c r="B23" s="128" t="s">
        <v>15</v>
      </c>
      <c r="C23" s="128"/>
      <c r="D23" s="128"/>
      <c r="E23" s="13">
        <v>200807.52</v>
      </c>
    </row>
    <row r="24" spans="1:5" ht="14.45" customHeight="1" x14ac:dyDescent="0.25">
      <c r="A24" s="43"/>
      <c r="B24" s="128" t="s">
        <v>4</v>
      </c>
      <c r="C24" s="128"/>
      <c r="D24" s="128"/>
      <c r="E24" s="13">
        <v>7973.74</v>
      </c>
    </row>
    <row r="25" spans="1:5" x14ac:dyDescent="0.25">
      <c r="A25" s="44"/>
      <c r="B25" s="134" t="s">
        <v>16</v>
      </c>
      <c r="C25" s="135"/>
      <c r="D25" s="136"/>
      <c r="E25" s="13">
        <v>110.92</v>
      </c>
    </row>
    <row r="26" spans="1:5" ht="15.75" thickBot="1" x14ac:dyDescent="0.3">
      <c r="A26" s="45"/>
      <c r="B26" s="129" t="s">
        <v>17</v>
      </c>
      <c r="C26" s="129"/>
      <c r="D26" s="129"/>
      <c r="E26" s="16">
        <v>0</v>
      </c>
    </row>
    <row r="27" spans="1:5" ht="27.6" customHeight="1" x14ac:dyDescent="0.25">
      <c r="A27" s="23">
        <v>8</v>
      </c>
      <c r="B27" s="104" t="s">
        <v>18</v>
      </c>
      <c r="C27" s="105"/>
      <c r="D27" s="106"/>
      <c r="E27" s="40">
        <f>SUM(E29:E30)</f>
        <v>2961</v>
      </c>
    </row>
    <row r="28" spans="1:5" x14ac:dyDescent="0.25">
      <c r="A28" s="24"/>
      <c r="B28" s="41" t="s">
        <v>14</v>
      </c>
      <c r="C28" s="11"/>
      <c r="D28" s="12"/>
      <c r="E28" s="42"/>
    </row>
    <row r="29" spans="1:5" ht="14.45" customHeight="1" x14ac:dyDescent="0.25">
      <c r="A29" s="24"/>
      <c r="B29" s="130" t="s">
        <v>23</v>
      </c>
      <c r="C29" s="130"/>
      <c r="D29" s="130"/>
      <c r="E29" s="13">
        <v>2961</v>
      </c>
    </row>
    <row r="30" spans="1:5" ht="15.75" thickBot="1" x14ac:dyDescent="0.3">
      <c r="A30" s="25"/>
      <c r="B30" s="137" t="s">
        <v>24</v>
      </c>
      <c r="C30" s="137"/>
      <c r="D30" s="137"/>
      <c r="E30" s="16">
        <v>0</v>
      </c>
    </row>
    <row r="31" spans="1:5" ht="15.75" thickBot="1" x14ac:dyDescent="0.3">
      <c r="A31" s="9">
        <v>9</v>
      </c>
      <c r="B31" s="91" t="s">
        <v>1</v>
      </c>
      <c r="C31" s="92"/>
      <c r="D31" s="93"/>
      <c r="E31" s="17">
        <v>32796.839999999997</v>
      </c>
    </row>
    <row r="32" spans="1:5" ht="15.75" thickBot="1" x14ac:dyDescent="0.3">
      <c r="A32" s="9">
        <v>10</v>
      </c>
      <c r="B32" s="91" t="s">
        <v>2</v>
      </c>
      <c r="C32" s="92"/>
      <c r="D32" s="93"/>
      <c r="E32" s="17">
        <v>14568</v>
      </c>
    </row>
    <row r="33" spans="1:6" ht="15.75" thickBot="1" x14ac:dyDescent="0.3">
      <c r="A33" s="9">
        <v>11</v>
      </c>
      <c r="B33" s="91" t="s">
        <v>3</v>
      </c>
      <c r="C33" s="92"/>
      <c r="D33" s="93"/>
      <c r="E33" s="17">
        <v>98925.02</v>
      </c>
    </row>
    <row r="34" spans="1:6" ht="15.75" thickBot="1" x14ac:dyDescent="0.3">
      <c r="A34" s="9">
        <v>12</v>
      </c>
      <c r="B34" s="91" t="s">
        <v>19</v>
      </c>
      <c r="C34" s="92"/>
      <c r="D34" s="93"/>
      <c r="E34" s="17">
        <v>35387.42</v>
      </c>
    </row>
    <row r="35" spans="1:6" ht="15.75" thickBot="1" x14ac:dyDescent="0.3">
      <c r="A35" s="9">
        <v>13</v>
      </c>
      <c r="B35" s="91" t="s">
        <v>20</v>
      </c>
      <c r="C35" s="92"/>
      <c r="D35" s="93"/>
      <c r="E35" s="17">
        <v>82721.48</v>
      </c>
    </row>
    <row r="36" spans="1:6" ht="27.6" customHeight="1" thickBot="1" x14ac:dyDescent="0.3">
      <c r="A36" s="5">
        <v>14</v>
      </c>
      <c r="B36" s="122" t="s">
        <v>21</v>
      </c>
      <c r="C36" s="123"/>
      <c r="D36" s="124"/>
      <c r="E36" s="28">
        <v>188596.93</v>
      </c>
      <c r="F36" s="22"/>
    </row>
    <row r="37" spans="1:6" ht="15.75" thickBot="1" x14ac:dyDescent="0.3">
      <c r="A37" s="9">
        <v>15</v>
      </c>
      <c r="B37" s="56" t="s">
        <v>28</v>
      </c>
      <c r="C37" s="57"/>
      <c r="D37" s="57"/>
      <c r="E37" s="58">
        <v>13735.65</v>
      </c>
      <c r="F37" s="22"/>
    </row>
    <row r="38" spans="1:6" ht="15.75" thickBot="1" x14ac:dyDescent="0.3">
      <c r="A38" s="5">
        <v>16</v>
      </c>
      <c r="B38" s="46" t="s">
        <v>22</v>
      </c>
      <c r="C38" s="47"/>
      <c r="D38" s="47"/>
      <c r="E38" s="8">
        <f>SUM(E36+E35+E34+E33+E32+E31+E27+E21+E20+E19+E16+E10+E9+E8+E37)</f>
        <v>2036754.8299999996</v>
      </c>
    </row>
  </sheetData>
  <mergeCells count="31">
    <mergeCell ref="B36:D36"/>
    <mergeCell ref="B12:D12"/>
    <mergeCell ref="B13:D13"/>
    <mergeCell ref="B34:D34"/>
    <mergeCell ref="B20:D20"/>
    <mergeCell ref="B23:D23"/>
    <mergeCell ref="B24:D24"/>
    <mergeCell ref="B26:D26"/>
    <mergeCell ref="B27:D27"/>
    <mergeCell ref="B29:D29"/>
    <mergeCell ref="B31:D31"/>
    <mergeCell ref="B32:D32"/>
    <mergeCell ref="B21:D21"/>
    <mergeCell ref="B25:D25"/>
    <mergeCell ref="B30:D30"/>
    <mergeCell ref="B7:D7"/>
    <mergeCell ref="B10:D10"/>
    <mergeCell ref="B8:D8"/>
    <mergeCell ref="B9:D9"/>
    <mergeCell ref="B35:D35"/>
    <mergeCell ref="B33:D33"/>
    <mergeCell ref="B14:D14"/>
    <mergeCell ref="B19:D19"/>
    <mergeCell ref="B18:D18"/>
    <mergeCell ref="B15:D15"/>
    <mergeCell ref="B16:D16"/>
    <mergeCell ref="A1:E1"/>
    <mergeCell ref="A2:D2"/>
    <mergeCell ref="B3:D3"/>
    <mergeCell ref="B4:D4"/>
    <mergeCell ref="B5:D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7" workbookViewId="0">
      <selection activeCell="J22" sqref="J22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" bestFit="1" customWidth="1"/>
    <col min="7" max="8" width="0" hidden="1" customWidth="1"/>
  </cols>
  <sheetData>
    <row r="1" spans="1:8" ht="35.25" customHeight="1" x14ac:dyDescent="0.25">
      <c r="A1" s="107" t="s">
        <v>45</v>
      </c>
      <c r="B1" s="107"/>
      <c r="C1" s="107"/>
      <c r="D1" s="107"/>
      <c r="E1" s="107"/>
    </row>
    <row r="2" spans="1:8" ht="15.75" customHeight="1" x14ac:dyDescent="0.25">
      <c r="A2" s="108"/>
      <c r="B2" s="108"/>
      <c r="C2" s="108"/>
      <c r="D2" s="108"/>
      <c r="E2" s="81"/>
    </row>
    <row r="3" spans="1:8" ht="14.45" customHeight="1" x14ac:dyDescent="0.25">
      <c r="A3" s="79">
        <v>1</v>
      </c>
      <c r="B3" s="116" t="s">
        <v>159</v>
      </c>
      <c r="C3" s="117"/>
      <c r="D3" s="118"/>
      <c r="E3" s="80">
        <f>G3+H3</f>
        <v>2471105.6800000002</v>
      </c>
      <c r="G3">
        <v>1964542.1300000004</v>
      </c>
      <c r="H3">
        <v>506563.55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76">
        <f t="shared" ref="E4" si="0">G4+H4</f>
        <v>2421000.2400000002</v>
      </c>
      <c r="G4">
        <v>1875729.5</v>
      </c>
      <c r="H4">
        <v>545270.74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76">
        <f>G5+H5</f>
        <v>385406.51000000018</v>
      </c>
      <c r="G5">
        <v>343994.20000000019</v>
      </c>
      <c r="H5">
        <v>41412.31</v>
      </c>
    </row>
    <row r="6" spans="1:8" ht="15.75" thickBot="1" x14ac:dyDescent="0.3">
      <c r="A6" s="4"/>
      <c r="B6" s="6"/>
      <c r="C6" s="7"/>
      <c r="D6" s="6"/>
      <c r="E6" s="7"/>
    </row>
    <row r="7" spans="1:8" ht="28.9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2" customHeight="1" thickBot="1" x14ac:dyDescent="0.3">
      <c r="A8" s="5">
        <v>1</v>
      </c>
      <c r="B8" s="110" t="s">
        <v>6</v>
      </c>
      <c r="C8" s="111"/>
      <c r="D8" s="112"/>
      <c r="E8" s="10">
        <v>156497.26</v>
      </c>
    </row>
    <row r="9" spans="1:8" ht="42" customHeight="1" thickBot="1" x14ac:dyDescent="0.3">
      <c r="A9" s="5">
        <v>2</v>
      </c>
      <c r="B9" s="113" t="s">
        <v>7</v>
      </c>
      <c r="C9" s="114"/>
      <c r="D9" s="115"/>
      <c r="E9" s="8">
        <v>121468.92</v>
      </c>
    </row>
    <row r="10" spans="1:8" ht="42" customHeight="1" x14ac:dyDescent="0.25">
      <c r="A10" s="23">
        <v>3</v>
      </c>
      <c r="B10" s="104" t="s">
        <v>8</v>
      </c>
      <c r="C10" s="105"/>
      <c r="D10" s="106"/>
      <c r="E10" s="28">
        <v>62768.06</v>
      </c>
    </row>
    <row r="11" spans="1:8" x14ac:dyDescent="0.25">
      <c r="A11" s="24"/>
      <c r="B11" s="29" t="s">
        <v>9</v>
      </c>
      <c r="C11" s="30"/>
      <c r="D11" s="31"/>
      <c r="E11" s="32"/>
    </row>
    <row r="12" spans="1:8" ht="15.75" thickBot="1" x14ac:dyDescent="0.3">
      <c r="A12" s="21"/>
      <c r="B12" s="162"/>
      <c r="C12" s="163"/>
      <c r="D12" s="164"/>
      <c r="E12" s="48"/>
    </row>
    <row r="13" spans="1:8" ht="43.15" customHeight="1" x14ac:dyDescent="0.25">
      <c r="A13" s="37">
        <v>4</v>
      </c>
      <c r="B13" s="104" t="s">
        <v>10</v>
      </c>
      <c r="C13" s="105"/>
      <c r="D13" s="106"/>
      <c r="E13" s="28">
        <f>224267.37+58885.2</f>
        <v>283152.57</v>
      </c>
    </row>
    <row r="14" spans="1:8" x14ac:dyDescent="0.25">
      <c r="A14" s="24"/>
      <c r="B14" s="29" t="s">
        <v>9</v>
      </c>
      <c r="C14" s="30"/>
      <c r="D14" s="31"/>
      <c r="E14" s="32"/>
    </row>
    <row r="15" spans="1:8" ht="15.75" thickBot="1" x14ac:dyDescent="0.3">
      <c r="A15" s="38"/>
      <c r="B15" s="98"/>
      <c r="C15" s="99"/>
      <c r="D15" s="100"/>
      <c r="E15" s="18"/>
    </row>
    <row r="16" spans="1:8" ht="15.75" thickBot="1" x14ac:dyDescent="0.3">
      <c r="A16" s="5">
        <v>5</v>
      </c>
      <c r="B16" s="97" t="s">
        <v>11</v>
      </c>
      <c r="C16" s="97"/>
      <c r="D16" s="97"/>
      <c r="E16" s="17">
        <v>0</v>
      </c>
    </row>
    <row r="17" spans="1:5" ht="27.6" customHeight="1" thickBot="1" x14ac:dyDescent="0.3">
      <c r="A17" s="25">
        <v>6</v>
      </c>
      <c r="B17" s="125" t="s">
        <v>12</v>
      </c>
      <c r="C17" s="126"/>
      <c r="D17" s="127"/>
      <c r="E17" s="39">
        <v>7380</v>
      </c>
    </row>
    <row r="18" spans="1:5" x14ac:dyDescent="0.25">
      <c r="A18" s="23">
        <v>7</v>
      </c>
      <c r="B18" s="131" t="s">
        <v>13</v>
      </c>
      <c r="C18" s="132"/>
      <c r="D18" s="133"/>
      <c r="E18" s="40">
        <f>SUM(E20:E23)</f>
        <v>257419.18</v>
      </c>
    </row>
    <row r="19" spans="1:5" ht="14.45" customHeight="1" x14ac:dyDescent="0.25">
      <c r="A19" s="24"/>
      <c r="B19" s="41" t="s">
        <v>14</v>
      </c>
      <c r="C19" s="14"/>
      <c r="D19" s="15"/>
      <c r="E19" s="42"/>
    </row>
    <row r="20" spans="1:5" ht="15" customHeight="1" x14ac:dyDescent="0.25">
      <c r="A20" s="33"/>
      <c r="B20" s="128" t="s">
        <v>15</v>
      </c>
      <c r="C20" s="128"/>
      <c r="D20" s="128"/>
      <c r="E20" s="13">
        <v>247738.86</v>
      </c>
    </row>
    <row r="21" spans="1:5" ht="14.45" customHeight="1" x14ac:dyDescent="0.25">
      <c r="A21" s="43"/>
      <c r="B21" s="128" t="s">
        <v>4</v>
      </c>
      <c r="C21" s="128"/>
      <c r="D21" s="128"/>
      <c r="E21" s="13">
        <v>9569.4</v>
      </c>
    </row>
    <row r="22" spans="1:5" x14ac:dyDescent="0.25">
      <c r="A22" s="44"/>
      <c r="B22" s="134" t="s">
        <v>16</v>
      </c>
      <c r="C22" s="135"/>
      <c r="D22" s="136"/>
      <c r="E22" s="13">
        <v>110.92</v>
      </c>
    </row>
    <row r="23" spans="1:5" ht="15.75" thickBot="1" x14ac:dyDescent="0.3">
      <c r="A23" s="45"/>
      <c r="B23" s="129" t="s">
        <v>17</v>
      </c>
      <c r="C23" s="129"/>
      <c r="D23" s="129"/>
      <c r="E23" s="16">
        <v>0</v>
      </c>
    </row>
    <row r="24" spans="1:5" ht="27.6" customHeight="1" x14ac:dyDescent="0.25">
      <c r="A24" s="23">
        <v>8</v>
      </c>
      <c r="B24" s="104" t="s">
        <v>18</v>
      </c>
      <c r="C24" s="105"/>
      <c r="D24" s="106"/>
      <c r="E24" s="40">
        <f>SUM(E26:E27)</f>
        <v>2613</v>
      </c>
    </row>
    <row r="25" spans="1:5" x14ac:dyDescent="0.25">
      <c r="A25" s="24"/>
      <c r="B25" s="41" t="s">
        <v>14</v>
      </c>
      <c r="C25" s="11"/>
      <c r="D25" s="12"/>
      <c r="E25" s="42"/>
    </row>
    <row r="26" spans="1:5" ht="14.45" customHeight="1" x14ac:dyDescent="0.25">
      <c r="A26" s="24"/>
      <c r="B26" s="130" t="s">
        <v>23</v>
      </c>
      <c r="C26" s="130"/>
      <c r="D26" s="130"/>
      <c r="E26" s="13">
        <v>2613</v>
      </c>
    </row>
    <row r="27" spans="1:5" ht="15.75" thickBot="1" x14ac:dyDescent="0.3">
      <c r="A27" s="25"/>
      <c r="B27" s="137" t="s">
        <v>24</v>
      </c>
      <c r="C27" s="137"/>
      <c r="D27" s="137"/>
      <c r="E27" s="16">
        <v>0</v>
      </c>
    </row>
    <row r="28" spans="1:5" ht="15.75" thickBot="1" x14ac:dyDescent="0.3">
      <c r="A28" s="9">
        <v>9</v>
      </c>
      <c r="B28" s="91" t="s">
        <v>1</v>
      </c>
      <c r="C28" s="92"/>
      <c r="D28" s="93"/>
      <c r="E28" s="17">
        <v>31321.08</v>
      </c>
    </row>
    <row r="29" spans="1:5" ht="15.75" thickBot="1" x14ac:dyDescent="0.3">
      <c r="A29" s="9">
        <v>10</v>
      </c>
      <c r="B29" s="91" t="s">
        <v>2</v>
      </c>
      <c r="C29" s="92"/>
      <c r="D29" s="93"/>
      <c r="E29" s="17">
        <v>14932.2</v>
      </c>
    </row>
    <row r="30" spans="1:5" ht="15.75" thickBot="1" x14ac:dyDescent="0.3">
      <c r="A30" s="9">
        <v>11</v>
      </c>
      <c r="B30" s="91" t="s">
        <v>3</v>
      </c>
      <c r="C30" s="92"/>
      <c r="D30" s="93"/>
      <c r="E30" s="17">
        <v>117433.59</v>
      </c>
    </row>
    <row r="31" spans="1:5" ht="15.75" thickBot="1" x14ac:dyDescent="0.3">
      <c r="A31" s="9">
        <v>12</v>
      </c>
      <c r="B31" s="91" t="s">
        <v>19</v>
      </c>
      <c r="C31" s="92"/>
      <c r="D31" s="93"/>
      <c r="E31" s="17">
        <v>34696.300000000003</v>
      </c>
    </row>
    <row r="32" spans="1:5" ht="15.75" thickBot="1" x14ac:dyDescent="0.3">
      <c r="A32" s="9">
        <v>13</v>
      </c>
      <c r="B32" s="91" t="s">
        <v>20</v>
      </c>
      <c r="C32" s="92"/>
      <c r="D32" s="93"/>
      <c r="E32" s="17">
        <v>98378.35</v>
      </c>
    </row>
    <row r="33" spans="1:6" ht="28.15" customHeight="1" thickBot="1" x14ac:dyDescent="0.3">
      <c r="A33" s="5">
        <v>14</v>
      </c>
      <c r="B33" s="122" t="s">
        <v>21</v>
      </c>
      <c r="C33" s="123"/>
      <c r="D33" s="124"/>
      <c r="E33" s="28">
        <f>141252.54+4454.47+7371.65-79798.65</f>
        <v>73280.010000000009</v>
      </c>
      <c r="F33" s="22"/>
    </row>
    <row r="34" spans="1:6" ht="15.75" thickBot="1" x14ac:dyDescent="0.3">
      <c r="A34" s="9">
        <v>15</v>
      </c>
      <c r="B34" s="56" t="s">
        <v>28</v>
      </c>
      <c r="C34" s="57"/>
      <c r="D34" s="57"/>
      <c r="E34" s="58">
        <v>16335.42</v>
      </c>
      <c r="F34" s="22"/>
    </row>
    <row r="35" spans="1:6" ht="15.75" thickBot="1" x14ac:dyDescent="0.3">
      <c r="A35" s="5">
        <v>16</v>
      </c>
      <c r="B35" s="46" t="s">
        <v>22</v>
      </c>
      <c r="C35" s="47"/>
      <c r="D35" s="47"/>
      <c r="E35" s="8">
        <f>SUM(E33+E32+E31+E30+E29+E28+E24+E18+E17+E16+E13+E10+E9+E8+E34)</f>
        <v>1277675.94</v>
      </c>
    </row>
  </sheetData>
  <mergeCells count="28">
    <mergeCell ref="B33:D33"/>
    <mergeCell ref="B31:D31"/>
    <mergeCell ref="B17:D17"/>
    <mergeCell ref="B20:D20"/>
    <mergeCell ref="B21:D21"/>
    <mergeCell ref="B23:D23"/>
    <mergeCell ref="B24:D24"/>
    <mergeCell ref="B26:D26"/>
    <mergeCell ref="B28:D28"/>
    <mergeCell ref="B29:D29"/>
    <mergeCell ref="B18:D18"/>
    <mergeCell ref="B22:D22"/>
    <mergeCell ref="B27:D27"/>
    <mergeCell ref="B7:D7"/>
    <mergeCell ref="B10:D10"/>
    <mergeCell ref="B8:D8"/>
    <mergeCell ref="B9:D9"/>
    <mergeCell ref="B32:D32"/>
    <mergeCell ref="B30:D30"/>
    <mergeCell ref="B16:D16"/>
    <mergeCell ref="B15:D15"/>
    <mergeCell ref="B12:D12"/>
    <mergeCell ref="B13:D13"/>
    <mergeCell ref="A1:E1"/>
    <mergeCell ref="A2:D2"/>
    <mergeCell ref="B3:D3"/>
    <mergeCell ref="B4:D4"/>
    <mergeCell ref="B5:D5"/>
  </mergeCells>
  <pageMargins left="0.11811023622047245" right="0" top="0.15748031496062992" bottom="0.15748031496062992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4" workbookViewId="0">
      <selection activeCell="F13" sqref="F13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7" max="8" width="0" hidden="1" customWidth="1"/>
  </cols>
  <sheetData>
    <row r="1" spans="1:8" ht="35.450000000000003" customHeight="1" x14ac:dyDescent="0.25">
      <c r="A1" s="107" t="s">
        <v>46</v>
      </c>
      <c r="B1" s="107"/>
      <c r="C1" s="107"/>
      <c r="D1" s="107"/>
      <c r="E1" s="107"/>
    </row>
    <row r="2" spans="1:8" ht="15.75" customHeight="1" x14ac:dyDescent="0.25">
      <c r="A2" s="108"/>
      <c r="B2" s="108"/>
      <c r="C2" s="108"/>
      <c r="D2" s="108"/>
      <c r="E2" s="81"/>
    </row>
    <row r="3" spans="1:8" ht="14.45" customHeight="1" x14ac:dyDescent="0.25">
      <c r="A3" s="79">
        <v>1</v>
      </c>
      <c r="B3" s="116" t="s">
        <v>159</v>
      </c>
      <c r="C3" s="117"/>
      <c r="D3" s="118"/>
      <c r="E3" s="80">
        <f>G3+H3</f>
        <v>1028040.28</v>
      </c>
      <c r="G3">
        <v>1012344.28</v>
      </c>
      <c r="H3">
        <v>15696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76">
        <f t="shared" ref="E4" si="0">G4+H4</f>
        <v>1023436.2600000001</v>
      </c>
      <c r="G4">
        <v>1007740.2600000001</v>
      </c>
      <c r="H4">
        <v>15696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76">
        <f>G5+H5</f>
        <v>115200.59999999998</v>
      </c>
      <c r="G5">
        <v>114885.59999999998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9.45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0.9" customHeight="1" thickBot="1" x14ac:dyDescent="0.3">
      <c r="A8" s="5">
        <v>1</v>
      </c>
      <c r="B8" s="110" t="s">
        <v>6</v>
      </c>
      <c r="C8" s="111"/>
      <c r="D8" s="112"/>
      <c r="E8" s="10">
        <v>97861.78</v>
      </c>
    </row>
    <row r="9" spans="1:8" ht="42.6" customHeight="1" thickBot="1" x14ac:dyDescent="0.3">
      <c r="A9" s="5">
        <v>2</v>
      </c>
      <c r="B9" s="113" t="s">
        <v>7</v>
      </c>
      <c r="C9" s="114"/>
      <c r="D9" s="115"/>
      <c r="E9" s="8">
        <v>75918.100000000006</v>
      </c>
    </row>
    <row r="10" spans="1:8" ht="40.15" customHeight="1" x14ac:dyDescent="0.25">
      <c r="A10" s="23">
        <v>3</v>
      </c>
      <c r="B10" s="104" t="s">
        <v>8</v>
      </c>
      <c r="C10" s="105"/>
      <c r="D10" s="106"/>
      <c r="E10" s="28">
        <v>70253.38</v>
      </c>
    </row>
    <row r="11" spans="1:8" x14ac:dyDescent="0.25">
      <c r="A11" s="24"/>
      <c r="B11" s="29" t="s">
        <v>9</v>
      </c>
      <c r="C11" s="30"/>
      <c r="D11" s="31"/>
      <c r="E11" s="32">
        <f>E12</f>
        <v>18223.36</v>
      </c>
    </row>
    <row r="12" spans="1:8" ht="15.75" thickBot="1" x14ac:dyDescent="0.3">
      <c r="A12" s="21"/>
      <c r="B12" s="138" t="s">
        <v>164</v>
      </c>
      <c r="C12" s="139"/>
      <c r="D12" s="140"/>
      <c r="E12" s="48">
        <v>18223.36</v>
      </c>
    </row>
    <row r="13" spans="1:8" ht="40.15" customHeight="1" x14ac:dyDescent="0.25">
      <c r="A13" s="37">
        <v>4</v>
      </c>
      <c r="B13" s="104" t="s">
        <v>10</v>
      </c>
      <c r="C13" s="105"/>
      <c r="D13" s="106"/>
      <c r="E13" s="28">
        <f>128926.86+36803.25</f>
        <v>165730.10999999999</v>
      </c>
    </row>
    <row r="14" spans="1:8" x14ac:dyDescent="0.25">
      <c r="A14" s="24"/>
      <c r="B14" s="29" t="s">
        <v>9</v>
      </c>
      <c r="C14" s="30"/>
      <c r="D14" s="31"/>
      <c r="E14" s="32"/>
    </row>
    <row r="15" spans="1:8" x14ac:dyDescent="0.25">
      <c r="A15" s="33"/>
      <c r="B15" s="152"/>
      <c r="C15" s="153"/>
      <c r="D15" s="154"/>
      <c r="E15" s="34"/>
    </row>
    <row r="16" spans="1:8" x14ac:dyDescent="0.25">
      <c r="A16" s="33"/>
      <c r="B16" s="152"/>
      <c r="C16" s="155"/>
      <c r="D16" s="156"/>
      <c r="E16" s="34"/>
    </row>
    <row r="17" spans="1:5" x14ac:dyDescent="0.25">
      <c r="A17" s="33"/>
      <c r="B17" s="149"/>
      <c r="C17" s="150"/>
      <c r="D17" s="151"/>
      <c r="E17" s="35"/>
    </row>
    <row r="18" spans="1:5" ht="15.75" thickBot="1" x14ac:dyDescent="0.3">
      <c r="A18" s="38"/>
      <c r="B18" s="98"/>
      <c r="C18" s="99"/>
      <c r="D18" s="100"/>
      <c r="E18" s="18"/>
    </row>
    <row r="19" spans="1:5" ht="15.75" thickBot="1" x14ac:dyDescent="0.3">
      <c r="A19" s="5">
        <v>5</v>
      </c>
      <c r="B19" s="97" t="s">
        <v>11</v>
      </c>
      <c r="C19" s="97"/>
      <c r="D19" s="97"/>
      <c r="E19" s="17">
        <v>15337.56</v>
      </c>
    </row>
    <row r="20" spans="1:5" ht="28.15" customHeight="1" thickBot="1" x14ac:dyDescent="0.3">
      <c r="A20" s="25">
        <v>6</v>
      </c>
      <c r="B20" s="125" t="s">
        <v>12</v>
      </c>
      <c r="C20" s="126"/>
      <c r="D20" s="127"/>
      <c r="E20" s="39">
        <v>41850</v>
      </c>
    </row>
    <row r="21" spans="1:5" x14ac:dyDescent="0.25">
      <c r="A21" s="23">
        <v>7</v>
      </c>
      <c r="B21" s="131" t="s">
        <v>13</v>
      </c>
      <c r="C21" s="132"/>
      <c r="D21" s="133"/>
      <c r="E21" s="40">
        <f>SUM(E23:E26)</f>
        <v>0</v>
      </c>
    </row>
    <row r="22" spans="1:5" ht="14.45" customHeight="1" x14ac:dyDescent="0.25">
      <c r="A22" s="24"/>
      <c r="B22" s="41" t="s">
        <v>14</v>
      </c>
      <c r="C22" s="14"/>
      <c r="D22" s="15"/>
      <c r="E22" s="42"/>
    </row>
    <row r="23" spans="1:5" x14ac:dyDescent="0.25">
      <c r="A23" s="33"/>
      <c r="B23" s="128" t="s">
        <v>15</v>
      </c>
      <c r="C23" s="128"/>
      <c r="D23" s="128"/>
      <c r="E23" s="13">
        <v>0</v>
      </c>
    </row>
    <row r="24" spans="1:5" ht="14.45" customHeight="1" x14ac:dyDescent="0.25">
      <c r="A24" s="43"/>
      <c r="B24" s="128" t="s">
        <v>4</v>
      </c>
      <c r="C24" s="128"/>
      <c r="D24" s="128"/>
      <c r="E24" s="13">
        <v>0</v>
      </c>
    </row>
    <row r="25" spans="1:5" x14ac:dyDescent="0.25">
      <c r="A25" s="44"/>
      <c r="B25" s="134" t="s">
        <v>16</v>
      </c>
      <c r="C25" s="135"/>
      <c r="D25" s="136"/>
      <c r="E25" s="13">
        <v>0</v>
      </c>
    </row>
    <row r="26" spans="1:5" ht="15.75" thickBot="1" x14ac:dyDescent="0.3">
      <c r="A26" s="45"/>
      <c r="B26" s="129" t="s">
        <v>17</v>
      </c>
      <c r="C26" s="129"/>
      <c r="D26" s="129"/>
      <c r="E26" s="16">
        <v>0</v>
      </c>
    </row>
    <row r="27" spans="1:5" ht="27.6" customHeight="1" x14ac:dyDescent="0.25">
      <c r="A27" s="23">
        <v>8</v>
      </c>
      <c r="B27" s="104" t="s">
        <v>18</v>
      </c>
      <c r="C27" s="105"/>
      <c r="D27" s="106"/>
      <c r="E27" s="40">
        <f>SUM(E29:E30)</f>
        <v>30</v>
      </c>
    </row>
    <row r="28" spans="1:5" x14ac:dyDescent="0.25">
      <c r="A28" s="24"/>
      <c r="B28" s="41" t="s">
        <v>14</v>
      </c>
      <c r="C28" s="11"/>
      <c r="D28" s="12"/>
      <c r="E28" s="42"/>
    </row>
    <row r="29" spans="1:5" ht="14.45" customHeight="1" x14ac:dyDescent="0.25">
      <c r="A29" s="24"/>
      <c r="B29" s="130" t="s">
        <v>23</v>
      </c>
      <c r="C29" s="130"/>
      <c r="D29" s="130"/>
      <c r="E29" s="13">
        <v>30</v>
      </c>
    </row>
    <row r="30" spans="1:5" ht="15.75" thickBot="1" x14ac:dyDescent="0.3">
      <c r="A30" s="25"/>
      <c r="B30" s="137" t="s">
        <v>24</v>
      </c>
      <c r="C30" s="137"/>
      <c r="D30" s="137"/>
      <c r="E30" s="16">
        <v>0</v>
      </c>
    </row>
    <row r="31" spans="1:5" ht="15.75" thickBot="1" x14ac:dyDescent="0.3">
      <c r="A31" s="9">
        <v>9</v>
      </c>
      <c r="B31" s="91" t="s">
        <v>1</v>
      </c>
      <c r="C31" s="92"/>
      <c r="D31" s="93"/>
      <c r="E31" s="17">
        <v>23405.040000000001</v>
      </c>
    </row>
    <row r="32" spans="1:5" ht="15.75" thickBot="1" x14ac:dyDescent="0.3">
      <c r="A32" s="9">
        <v>10</v>
      </c>
      <c r="B32" s="91" t="s">
        <v>2</v>
      </c>
      <c r="C32" s="92"/>
      <c r="D32" s="93"/>
      <c r="E32" s="17">
        <v>14021.7</v>
      </c>
    </row>
    <row r="33" spans="1:6" ht="15.75" thickBot="1" x14ac:dyDescent="0.3">
      <c r="A33" s="9">
        <v>11</v>
      </c>
      <c r="B33" s="91" t="s">
        <v>3</v>
      </c>
      <c r="C33" s="92"/>
      <c r="D33" s="93"/>
      <c r="E33" s="17">
        <v>73396</v>
      </c>
    </row>
    <row r="34" spans="1:6" ht="15.75" thickBot="1" x14ac:dyDescent="0.3">
      <c r="A34" s="9">
        <v>12</v>
      </c>
      <c r="B34" s="91" t="s">
        <v>19</v>
      </c>
      <c r="C34" s="92"/>
      <c r="D34" s="93"/>
      <c r="E34" s="17">
        <v>18640.669999999998</v>
      </c>
    </row>
    <row r="35" spans="1:6" ht="15.75" thickBot="1" x14ac:dyDescent="0.3">
      <c r="A35" s="9">
        <v>13</v>
      </c>
      <c r="B35" s="91" t="s">
        <v>20</v>
      </c>
      <c r="C35" s="92"/>
      <c r="D35" s="93"/>
      <c r="E35" s="17">
        <v>61250.74</v>
      </c>
    </row>
    <row r="36" spans="1:6" ht="28.15" customHeight="1" thickBot="1" x14ac:dyDescent="0.3">
      <c r="A36" s="5">
        <v>14</v>
      </c>
      <c r="B36" s="122" t="s">
        <v>21</v>
      </c>
      <c r="C36" s="123"/>
      <c r="D36" s="124"/>
      <c r="E36" s="28">
        <f>12290.88+908.55+883.04</f>
        <v>14082.469999999998</v>
      </c>
      <c r="F36" s="22"/>
    </row>
    <row r="37" spans="1:6" ht="15.75" thickBot="1" x14ac:dyDescent="0.3">
      <c r="A37" s="9">
        <v>15</v>
      </c>
      <c r="B37" s="56" t="s">
        <v>28</v>
      </c>
      <c r="C37" s="57"/>
      <c r="D37" s="57"/>
      <c r="E37" s="58">
        <v>10170.49</v>
      </c>
      <c r="F37" s="22"/>
    </row>
    <row r="38" spans="1:6" ht="15.75" thickBot="1" x14ac:dyDescent="0.3">
      <c r="A38" s="5">
        <v>16</v>
      </c>
      <c r="B38" s="46" t="s">
        <v>22</v>
      </c>
      <c r="C38" s="47"/>
      <c r="D38" s="47"/>
      <c r="E38" s="8">
        <f>SUM(E36+E35+E34+E33+E32+E31+E27+E21+E20+E19+E10+E13+E9+E8+E37)</f>
        <v>681948.04</v>
      </c>
    </row>
  </sheetData>
  <mergeCells count="31">
    <mergeCell ref="B36:D36"/>
    <mergeCell ref="B34:D34"/>
    <mergeCell ref="B20:D20"/>
    <mergeCell ref="B23:D23"/>
    <mergeCell ref="B24:D24"/>
    <mergeCell ref="B26:D26"/>
    <mergeCell ref="B27:D27"/>
    <mergeCell ref="B29:D29"/>
    <mergeCell ref="B31:D31"/>
    <mergeCell ref="B32:D32"/>
    <mergeCell ref="B21:D21"/>
    <mergeCell ref="B25:D25"/>
    <mergeCell ref="B30:D30"/>
    <mergeCell ref="B7:D7"/>
    <mergeCell ref="B10:D10"/>
    <mergeCell ref="B8:D8"/>
    <mergeCell ref="B9:D9"/>
    <mergeCell ref="B35:D35"/>
    <mergeCell ref="B33:D33"/>
    <mergeCell ref="B15:D15"/>
    <mergeCell ref="B16:D16"/>
    <mergeCell ref="B17:D17"/>
    <mergeCell ref="B19:D19"/>
    <mergeCell ref="B18:D18"/>
    <mergeCell ref="B12:D12"/>
    <mergeCell ref="B13:D13"/>
    <mergeCell ref="A1:E1"/>
    <mergeCell ref="A2:D2"/>
    <mergeCell ref="B3:D3"/>
    <mergeCell ref="B4:D4"/>
    <mergeCell ref="B5:D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4" workbookViewId="0">
      <selection activeCell="I12" sqref="I12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7" max="8" width="8.85546875" hidden="1" customWidth="1"/>
  </cols>
  <sheetData>
    <row r="1" spans="1:8" ht="35.450000000000003" customHeight="1" x14ac:dyDescent="0.25">
      <c r="A1" s="107" t="s">
        <v>47</v>
      </c>
      <c r="B1" s="107"/>
      <c r="C1" s="107"/>
      <c r="D1" s="107"/>
      <c r="E1" s="107"/>
    </row>
    <row r="2" spans="1:8" ht="15.75" customHeight="1" x14ac:dyDescent="0.25">
      <c r="A2" s="108"/>
      <c r="B2" s="108"/>
      <c r="C2" s="108"/>
      <c r="D2" s="108"/>
      <c r="E2" s="81"/>
    </row>
    <row r="3" spans="1:8" ht="14.45" customHeight="1" x14ac:dyDescent="0.25">
      <c r="A3" s="79">
        <v>1</v>
      </c>
      <c r="B3" s="116" t="s">
        <v>159</v>
      </c>
      <c r="C3" s="117"/>
      <c r="D3" s="118"/>
      <c r="E3" s="80">
        <f>G3+H3</f>
        <v>883440.73</v>
      </c>
      <c r="G3">
        <v>867912.73</v>
      </c>
      <c r="H3">
        <v>15528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76">
        <f t="shared" ref="E4" si="0">G4+H4</f>
        <v>917070.37</v>
      </c>
      <c r="G4">
        <v>901542.37</v>
      </c>
      <c r="H4">
        <v>15528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76">
        <f>G5+H5</f>
        <v>126334.20999999996</v>
      </c>
      <c r="G5">
        <v>126019.20999999996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7.6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0.9" customHeight="1" thickBot="1" x14ac:dyDescent="0.3">
      <c r="A8" s="5">
        <v>1</v>
      </c>
      <c r="B8" s="110" t="s">
        <v>6</v>
      </c>
      <c r="C8" s="111"/>
      <c r="D8" s="112"/>
      <c r="E8" s="10">
        <v>93766.01</v>
      </c>
    </row>
    <row r="9" spans="1:8" ht="40.9" customHeight="1" thickBot="1" x14ac:dyDescent="0.3">
      <c r="A9" s="5">
        <v>2</v>
      </c>
      <c r="B9" s="113" t="s">
        <v>7</v>
      </c>
      <c r="C9" s="114"/>
      <c r="D9" s="115"/>
      <c r="E9" s="8">
        <v>62714.96</v>
      </c>
    </row>
    <row r="10" spans="1:8" ht="40.9" customHeight="1" x14ac:dyDescent="0.25">
      <c r="A10" s="23">
        <v>3</v>
      </c>
      <c r="B10" s="104" t="s">
        <v>8</v>
      </c>
      <c r="C10" s="105"/>
      <c r="D10" s="106"/>
      <c r="E10" s="28">
        <f>E11+32407.36</f>
        <v>562641.57999999996</v>
      </c>
    </row>
    <row r="11" spans="1:8" x14ac:dyDescent="0.25">
      <c r="A11" s="24"/>
      <c r="B11" s="29" t="s">
        <v>9</v>
      </c>
      <c r="C11" s="30"/>
      <c r="D11" s="31"/>
      <c r="E11" s="32">
        <f>SUM(E12:E13)</f>
        <v>530234.22</v>
      </c>
    </row>
    <row r="12" spans="1:8" x14ac:dyDescent="0.25">
      <c r="A12" s="33"/>
      <c r="B12" s="94" t="s">
        <v>108</v>
      </c>
      <c r="C12" s="144"/>
      <c r="D12" s="145"/>
      <c r="E12" s="34">
        <v>501964.76</v>
      </c>
    </row>
    <row r="13" spans="1:8" x14ac:dyDescent="0.25">
      <c r="A13" s="33"/>
      <c r="B13" s="141" t="s">
        <v>164</v>
      </c>
      <c r="C13" s="142"/>
      <c r="D13" s="143"/>
      <c r="E13" s="35">
        <v>28269.46</v>
      </c>
    </row>
    <row r="14" spans="1:8" ht="15.75" thickBot="1" x14ac:dyDescent="0.3">
      <c r="A14" s="21"/>
      <c r="B14" s="138"/>
      <c r="C14" s="139"/>
      <c r="D14" s="140"/>
      <c r="E14" s="36"/>
    </row>
    <row r="15" spans="1:8" ht="42.6" customHeight="1" x14ac:dyDescent="0.25">
      <c r="A15" s="37">
        <v>4</v>
      </c>
      <c r="B15" s="104" t="s">
        <v>10</v>
      </c>
      <c r="C15" s="105"/>
      <c r="D15" s="106"/>
      <c r="E15" s="28">
        <f>106504.85+30402.7</f>
        <v>136907.55000000002</v>
      </c>
    </row>
    <row r="16" spans="1:8" ht="15" customHeight="1" x14ac:dyDescent="0.25">
      <c r="A16" s="24"/>
      <c r="B16" s="29" t="s">
        <v>9</v>
      </c>
      <c r="C16" s="30"/>
      <c r="D16" s="31"/>
      <c r="E16" s="32"/>
    </row>
    <row r="17" spans="1:5" x14ac:dyDescent="0.25">
      <c r="A17" s="33"/>
      <c r="B17" s="94"/>
      <c r="C17" s="95"/>
      <c r="D17" s="96"/>
      <c r="E17" s="34"/>
    </row>
    <row r="18" spans="1:5" x14ac:dyDescent="0.25">
      <c r="A18" s="33"/>
      <c r="B18" s="152"/>
      <c r="C18" s="155"/>
      <c r="D18" s="156"/>
      <c r="E18" s="34"/>
    </row>
    <row r="19" spans="1:5" x14ac:dyDescent="0.25">
      <c r="A19" s="33"/>
      <c r="B19" s="149"/>
      <c r="C19" s="150"/>
      <c r="D19" s="151"/>
      <c r="E19" s="35"/>
    </row>
    <row r="20" spans="1:5" ht="15.75" thickBot="1" x14ac:dyDescent="0.3">
      <c r="A20" s="38"/>
      <c r="B20" s="98"/>
      <c r="C20" s="99"/>
      <c r="D20" s="100"/>
      <c r="E20" s="18"/>
    </row>
    <row r="21" spans="1:5" ht="15.75" thickBot="1" x14ac:dyDescent="0.3">
      <c r="A21" s="5">
        <v>5</v>
      </c>
      <c r="B21" s="97" t="s">
        <v>11</v>
      </c>
      <c r="C21" s="97"/>
      <c r="D21" s="97"/>
      <c r="E21" s="17">
        <v>12569.26</v>
      </c>
    </row>
    <row r="22" spans="1:5" ht="28.15" customHeight="1" thickBot="1" x14ac:dyDescent="0.3">
      <c r="A22" s="25">
        <v>6</v>
      </c>
      <c r="B22" s="125" t="s">
        <v>12</v>
      </c>
      <c r="C22" s="126"/>
      <c r="D22" s="127"/>
      <c r="E22" s="39">
        <v>34560</v>
      </c>
    </row>
    <row r="23" spans="1:5" ht="14.45" customHeight="1" x14ac:dyDescent="0.25">
      <c r="A23" s="23">
        <v>7</v>
      </c>
      <c r="B23" s="131" t="s">
        <v>13</v>
      </c>
      <c r="C23" s="132"/>
      <c r="D23" s="133"/>
      <c r="E23" s="40">
        <f>SUM(E25:E28)</f>
        <v>0</v>
      </c>
    </row>
    <row r="24" spans="1:5" x14ac:dyDescent="0.25">
      <c r="A24" s="24"/>
      <c r="B24" s="41" t="s">
        <v>14</v>
      </c>
      <c r="C24" s="14"/>
      <c r="D24" s="15"/>
      <c r="E24" s="42"/>
    </row>
    <row r="25" spans="1:5" ht="14.45" customHeight="1" x14ac:dyDescent="0.25">
      <c r="A25" s="33"/>
      <c r="B25" s="128" t="s">
        <v>15</v>
      </c>
      <c r="C25" s="128"/>
      <c r="D25" s="128"/>
      <c r="E25" s="13">
        <v>0</v>
      </c>
    </row>
    <row r="26" spans="1:5" x14ac:dyDescent="0.25">
      <c r="A26" s="43"/>
      <c r="B26" s="128" t="s">
        <v>4</v>
      </c>
      <c r="C26" s="128"/>
      <c r="D26" s="128"/>
      <c r="E26" s="13">
        <v>0</v>
      </c>
    </row>
    <row r="27" spans="1:5" ht="14.45" customHeight="1" x14ac:dyDescent="0.25">
      <c r="A27" s="44"/>
      <c r="B27" s="134" t="s">
        <v>16</v>
      </c>
      <c r="C27" s="135"/>
      <c r="D27" s="136"/>
      <c r="E27" s="13">
        <v>0</v>
      </c>
    </row>
    <row r="28" spans="1:5" ht="15.75" thickBot="1" x14ac:dyDescent="0.3">
      <c r="A28" s="45"/>
      <c r="B28" s="129" t="s">
        <v>17</v>
      </c>
      <c r="C28" s="129"/>
      <c r="D28" s="129"/>
      <c r="E28" s="16">
        <v>0</v>
      </c>
    </row>
    <row r="29" spans="1:5" ht="27.6" customHeight="1" x14ac:dyDescent="0.25">
      <c r="A29" s="23">
        <v>8</v>
      </c>
      <c r="B29" s="104" t="s">
        <v>18</v>
      </c>
      <c r="C29" s="105"/>
      <c r="D29" s="106"/>
      <c r="E29" s="40">
        <f>SUM(E31:E32)</f>
        <v>660</v>
      </c>
    </row>
    <row r="30" spans="1:5" x14ac:dyDescent="0.25">
      <c r="A30" s="24"/>
      <c r="B30" s="41" t="s">
        <v>14</v>
      </c>
      <c r="C30" s="11"/>
      <c r="D30" s="12"/>
      <c r="E30" s="42"/>
    </row>
    <row r="31" spans="1:5" x14ac:dyDescent="0.25">
      <c r="A31" s="24"/>
      <c r="B31" s="130" t="s">
        <v>23</v>
      </c>
      <c r="C31" s="130"/>
      <c r="D31" s="130"/>
      <c r="E31" s="13">
        <v>30</v>
      </c>
    </row>
    <row r="32" spans="1:5" ht="14.45" customHeight="1" thickBot="1" x14ac:dyDescent="0.3">
      <c r="A32" s="25"/>
      <c r="B32" s="137" t="s">
        <v>24</v>
      </c>
      <c r="C32" s="137"/>
      <c r="D32" s="137"/>
      <c r="E32" s="16">
        <v>630</v>
      </c>
    </row>
    <row r="33" spans="1:6" ht="15.75" thickBot="1" x14ac:dyDescent="0.3">
      <c r="A33" s="9">
        <v>9</v>
      </c>
      <c r="B33" s="91" t="s">
        <v>1</v>
      </c>
      <c r="C33" s="92"/>
      <c r="D33" s="93"/>
      <c r="E33" s="17">
        <v>20061.240000000002</v>
      </c>
    </row>
    <row r="34" spans="1:6" ht="15.75" thickBot="1" x14ac:dyDescent="0.3">
      <c r="A34" s="9">
        <v>10</v>
      </c>
      <c r="B34" s="91" t="s">
        <v>2</v>
      </c>
      <c r="C34" s="92"/>
      <c r="D34" s="93"/>
      <c r="E34" s="17">
        <v>11654.4</v>
      </c>
    </row>
    <row r="35" spans="1:6" ht="15.75" thickBot="1" x14ac:dyDescent="0.3">
      <c r="A35" s="9">
        <v>11</v>
      </c>
      <c r="B35" s="91" t="s">
        <v>3</v>
      </c>
      <c r="C35" s="92"/>
      <c r="D35" s="93"/>
      <c r="E35" s="17">
        <v>60631.46</v>
      </c>
    </row>
    <row r="36" spans="1:6" ht="15.75" thickBot="1" x14ac:dyDescent="0.3">
      <c r="A36" s="9">
        <v>12</v>
      </c>
      <c r="B36" s="91" t="s">
        <v>19</v>
      </c>
      <c r="C36" s="92"/>
      <c r="D36" s="93"/>
      <c r="E36" s="17">
        <v>16676.27</v>
      </c>
    </row>
    <row r="37" spans="1:6" ht="15.75" thickBot="1" x14ac:dyDescent="0.3">
      <c r="A37" s="9">
        <v>13</v>
      </c>
      <c r="B37" s="91" t="s">
        <v>20</v>
      </c>
      <c r="C37" s="92"/>
      <c r="D37" s="93"/>
      <c r="E37" s="17">
        <v>50599.26</v>
      </c>
    </row>
    <row r="38" spans="1:6" ht="28.15" customHeight="1" thickBot="1" x14ac:dyDescent="0.3">
      <c r="A38" s="5">
        <v>14</v>
      </c>
      <c r="B38" s="122" t="s">
        <v>21</v>
      </c>
      <c r="C38" s="123"/>
      <c r="D38" s="124"/>
      <c r="E38" s="28">
        <f>10169.24+750.95+729.88</f>
        <v>11650.07</v>
      </c>
      <c r="F38" s="22"/>
    </row>
    <row r="39" spans="1:6" ht="15.75" thickBot="1" x14ac:dyDescent="0.3">
      <c r="A39" s="9">
        <v>15</v>
      </c>
      <c r="B39" s="56" t="s">
        <v>28</v>
      </c>
      <c r="C39" s="57"/>
      <c r="D39" s="57"/>
      <c r="E39" s="58">
        <v>8401.85</v>
      </c>
      <c r="F39" s="22"/>
    </row>
    <row r="40" spans="1:6" ht="15.75" thickBot="1" x14ac:dyDescent="0.3">
      <c r="A40" s="5">
        <v>16</v>
      </c>
      <c r="B40" s="46" t="s">
        <v>22</v>
      </c>
      <c r="C40" s="47"/>
      <c r="D40" s="47"/>
      <c r="E40" s="8">
        <f>SUM(E38+E37+E36+E35+E34+E33+E29+E23+E22+E21+E15+E10+E9+E8+E39)</f>
        <v>1083493.9099999999</v>
      </c>
    </row>
  </sheetData>
  <mergeCells count="33">
    <mergeCell ref="B38:D38"/>
    <mergeCell ref="B37:D37"/>
    <mergeCell ref="B23:D23"/>
    <mergeCell ref="B25:D25"/>
    <mergeCell ref="B26:D26"/>
    <mergeCell ref="B27:D27"/>
    <mergeCell ref="B29:D29"/>
    <mergeCell ref="B32:D32"/>
    <mergeCell ref="B34:D34"/>
    <mergeCell ref="B35:D35"/>
    <mergeCell ref="B33:D33"/>
    <mergeCell ref="B36:D36"/>
    <mergeCell ref="B28:D28"/>
    <mergeCell ref="B31:D31"/>
    <mergeCell ref="A1:E1"/>
    <mergeCell ref="A2:D2"/>
    <mergeCell ref="B3:D3"/>
    <mergeCell ref="B4:D4"/>
    <mergeCell ref="B5:D5"/>
    <mergeCell ref="B7:D7"/>
    <mergeCell ref="B10:D10"/>
    <mergeCell ref="B14:D14"/>
    <mergeCell ref="B17:D17"/>
    <mergeCell ref="B15:D15"/>
    <mergeCell ref="B8:D8"/>
    <mergeCell ref="B9:D9"/>
    <mergeCell ref="B22:D22"/>
    <mergeCell ref="B12:D12"/>
    <mergeCell ref="B13:D13"/>
    <mergeCell ref="B18:D18"/>
    <mergeCell ref="B21:D21"/>
    <mergeCell ref="B19:D19"/>
    <mergeCell ref="B20:D2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7" workbookViewId="0">
      <selection activeCell="L16" sqref="L16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7" max="8" width="8.85546875" hidden="1" customWidth="1"/>
  </cols>
  <sheetData>
    <row r="1" spans="1:8" ht="34.9" customHeight="1" x14ac:dyDescent="0.25">
      <c r="A1" s="107" t="s">
        <v>48</v>
      </c>
      <c r="B1" s="107"/>
      <c r="C1" s="107"/>
      <c r="D1" s="107"/>
      <c r="E1" s="107"/>
    </row>
    <row r="2" spans="1:8" ht="15.75" customHeight="1" x14ac:dyDescent="0.25">
      <c r="A2" s="108"/>
      <c r="B2" s="108"/>
      <c r="C2" s="108"/>
      <c r="D2" s="108"/>
      <c r="E2" s="81"/>
    </row>
    <row r="3" spans="1:8" ht="14.45" customHeight="1" x14ac:dyDescent="0.25">
      <c r="A3" s="79">
        <v>1</v>
      </c>
      <c r="B3" s="116" t="s">
        <v>159</v>
      </c>
      <c r="C3" s="117"/>
      <c r="D3" s="118"/>
      <c r="E3" s="80">
        <f>G3+H3</f>
        <v>972939.82000000007</v>
      </c>
      <c r="G3">
        <v>835860.31</v>
      </c>
      <c r="H3">
        <v>137079.51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76">
        <f t="shared" ref="E4" si="0">G4+H4</f>
        <v>995230.91000000015</v>
      </c>
      <c r="G4">
        <v>858151.40000000014</v>
      </c>
      <c r="H4">
        <v>137079.51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76">
        <f>G5+H5</f>
        <v>194871.45999999996</v>
      </c>
      <c r="G5">
        <v>194871.45999999996</v>
      </c>
      <c r="H5">
        <v>0</v>
      </c>
    </row>
    <row r="6" spans="1:8" ht="15.75" thickBot="1" x14ac:dyDescent="0.3">
      <c r="A6" s="4"/>
      <c r="B6" s="6"/>
      <c r="C6" s="7"/>
      <c r="D6" s="6"/>
      <c r="E6" s="7"/>
    </row>
    <row r="7" spans="1:8" ht="28.9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2" customHeight="1" thickBot="1" x14ac:dyDescent="0.3">
      <c r="A8" s="5">
        <v>1</v>
      </c>
      <c r="B8" s="110" t="s">
        <v>6</v>
      </c>
      <c r="C8" s="111"/>
      <c r="D8" s="112"/>
      <c r="E8" s="10">
        <v>97012.01</v>
      </c>
    </row>
    <row r="9" spans="1:8" ht="42" customHeight="1" thickBot="1" x14ac:dyDescent="0.3">
      <c r="A9" s="5">
        <v>2</v>
      </c>
      <c r="B9" s="113" t="s">
        <v>7</v>
      </c>
      <c r="C9" s="114"/>
      <c r="D9" s="115"/>
      <c r="E9" s="8">
        <v>75257.94</v>
      </c>
    </row>
    <row r="10" spans="1:8" ht="42" customHeight="1" x14ac:dyDescent="0.25">
      <c r="A10" s="23">
        <v>3</v>
      </c>
      <c r="B10" s="104" t="s">
        <v>8</v>
      </c>
      <c r="C10" s="105"/>
      <c r="D10" s="106"/>
      <c r="E10" s="28">
        <f>E11+118538.65</f>
        <v>419426.08000000007</v>
      </c>
    </row>
    <row r="11" spans="1:8" x14ac:dyDescent="0.25">
      <c r="A11" s="24"/>
      <c r="B11" s="29" t="s">
        <v>9</v>
      </c>
      <c r="C11" s="30"/>
      <c r="D11" s="31"/>
      <c r="E11" s="32">
        <f>SUM(E12:E15)</f>
        <v>300887.43000000005</v>
      </c>
    </row>
    <row r="12" spans="1:8" x14ac:dyDescent="0.25">
      <c r="A12" s="33"/>
      <c r="B12" s="94" t="s">
        <v>75</v>
      </c>
      <c r="C12" s="144"/>
      <c r="D12" s="145"/>
      <c r="E12" s="34">
        <v>35533.660000000003</v>
      </c>
    </row>
    <row r="13" spans="1:8" x14ac:dyDescent="0.25">
      <c r="A13" s="33"/>
      <c r="B13" s="141" t="s">
        <v>84</v>
      </c>
      <c r="C13" s="142"/>
      <c r="D13" s="143"/>
      <c r="E13" s="35">
        <v>93865.59</v>
      </c>
    </row>
    <row r="14" spans="1:8" x14ac:dyDescent="0.25">
      <c r="A14" s="33"/>
      <c r="B14" s="83" t="s">
        <v>103</v>
      </c>
      <c r="C14" s="84"/>
      <c r="D14" s="85"/>
      <c r="E14" s="34">
        <v>154036.29</v>
      </c>
    </row>
    <row r="15" spans="1:8" ht="15.75" thickBot="1" x14ac:dyDescent="0.3">
      <c r="A15" s="21"/>
      <c r="B15" s="138" t="s">
        <v>97</v>
      </c>
      <c r="C15" s="139"/>
      <c r="D15" s="140"/>
      <c r="E15" s="48">
        <v>17451.89</v>
      </c>
    </row>
    <row r="16" spans="1:8" ht="42.6" customHeight="1" x14ac:dyDescent="0.25">
      <c r="A16" s="37">
        <v>4</v>
      </c>
      <c r="B16" s="104" t="s">
        <v>10</v>
      </c>
      <c r="C16" s="105"/>
      <c r="D16" s="106"/>
      <c r="E16" s="28">
        <f>E17+145405.82+36483.21</f>
        <v>199489.07</v>
      </c>
    </row>
    <row r="17" spans="1:5" x14ac:dyDescent="0.25">
      <c r="A17" s="24"/>
      <c r="B17" s="29" t="s">
        <v>9</v>
      </c>
      <c r="C17" s="30"/>
      <c r="D17" s="31"/>
      <c r="E17" s="32">
        <f>E18</f>
        <v>17600.04</v>
      </c>
    </row>
    <row r="18" spans="1:5" x14ac:dyDescent="0.25">
      <c r="A18" s="33"/>
      <c r="B18" s="94" t="s">
        <v>100</v>
      </c>
      <c r="C18" s="95"/>
      <c r="D18" s="96"/>
      <c r="E18" s="34">
        <v>17600.04</v>
      </c>
    </row>
    <row r="19" spans="1:5" ht="15.75" thickBot="1" x14ac:dyDescent="0.3">
      <c r="A19" s="38"/>
      <c r="B19" s="98"/>
      <c r="C19" s="99"/>
      <c r="D19" s="100"/>
      <c r="E19" s="18"/>
    </row>
    <row r="20" spans="1:5" ht="15.75" thickBot="1" x14ac:dyDescent="0.3">
      <c r="A20" s="5">
        <v>5</v>
      </c>
      <c r="B20" s="97" t="s">
        <v>11</v>
      </c>
      <c r="C20" s="97"/>
      <c r="D20" s="97"/>
      <c r="E20" s="17">
        <v>25032.5</v>
      </c>
    </row>
    <row r="21" spans="1:5" ht="27" customHeight="1" thickBot="1" x14ac:dyDescent="0.3">
      <c r="A21" s="25">
        <v>6</v>
      </c>
      <c r="B21" s="125" t="s">
        <v>12</v>
      </c>
      <c r="C21" s="126"/>
      <c r="D21" s="127"/>
      <c r="E21" s="39">
        <v>34560</v>
      </c>
    </row>
    <row r="22" spans="1:5" x14ac:dyDescent="0.25">
      <c r="A22" s="23">
        <v>7</v>
      </c>
      <c r="B22" s="131" t="s">
        <v>13</v>
      </c>
      <c r="C22" s="132"/>
      <c r="D22" s="133"/>
      <c r="E22" s="40">
        <f>SUM(E24:E27)</f>
        <v>0</v>
      </c>
    </row>
    <row r="23" spans="1:5" ht="14.45" customHeight="1" x14ac:dyDescent="0.25">
      <c r="A23" s="24"/>
      <c r="B23" s="41" t="s">
        <v>14</v>
      </c>
      <c r="C23" s="14"/>
      <c r="D23" s="15"/>
      <c r="E23" s="42"/>
    </row>
    <row r="24" spans="1:5" x14ac:dyDescent="0.25">
      <c r="A24" s="33"/>
      <c r="B24" s="128" t="s">
        <v>15</v>
      </c>
      <c r="C24" s="128"/>
      <c r="D24" s="128"/>
      <c r="E24" s="13">
        <v>0</v>
      </c>
    </row>
    <row r="25" spans="1:5" ht="14.45" customHeight="1" x14ac:dyDescent="0.25">
      <c r="A25" s="43"/>
      <c r="B25" s="128" t="s">
        <v>4</v>
      </c>
      <c r="C25" s="128"/>
      <c r="D25" s="128"/>
      <c r="E25" s="13">
        <v>0</v>
      </c>
    </row>
    <row r="26" spans="1:5" x14ac:dyDescent="0.25">
      <c r="A26" s="44"/>
      <c r="B26" s="134" t="s">
        <v>16</v>
      </c>
      <c r="C26" s="135"/>
      <c r="D26" s="136"/>
      <c r="E26" s="13">
        <v>0</v>
      </c>
    </row>
    <row r="27" spans="1:5" ht="15.75" thickBot="1" x14ac:dyDescent="0.3">
      <c r="A27" s="45"/>
      <c r="B27" s="129" t="s">
        <v>17</v>
      </c>
      <c r="C27" s="129"/>
      <c r="D27" s="129"/>
      <c r="E27" s="16">
        <v>0</v>
      </c>
    </row>
    <row r="28" spans="1:5" ht="27" customHeight="1" x14ac:dyDescent="0.25">
      <c r="A28" s="23">
        <v>8</v>
      </c>
      <c r="B28" s="104" t="s">
        <v>18</v>
      </c>
      <c r="C28" s="105"/>
      <c r="D28" s="106"/>
      <c r="E28" s="40">
        <f>SUM(E30:E31)</f>
        <v>1320</v>
      </c>
    </row>
    <row r="29" spans="1:5" x14ac:dyDescent="0.25">
      <c r="A29" s="24"/>
      <c r="B29" s="41" t="s">
        <v>14</v>
      </c>
      <c r="C29" s="11"/>
      <c r="D29" s="12"/>
      <c r="E29" s="42"/>
    </row>
    <row r="30" spans="1:5" ht="14.45" customHeight="1" x14ac:dyDescent="0.25">
      <c r="A30" s="24"/>
      <c r="B30" s="130" t="s">
        <v>23</v>
      </c>
      <c r="C30" s="130"/>
      <c r="D30" s="130"/>
      <c r="E30" s="13">
        <v>30</v>
      </c>
    </row>
    <row r="31" spans="1:5" ht="15.75" thickBot="1" x14ac:dyDescent="0.3">
      <c r="A31" s="25"/>
      <c r="B31" s="137" t="s">
        <v>24</v>
      </c>
      <c r="C31" s="137"/>
      <c r="D31" s="137"/>
      <c r="E31" s="16">
        <v>1290</v>
      </c>
    </row>
    <row r="32" spans="1:5" ht="15.75" thickBot="1" x14ac:dyDescent="0.3">
      <c r="A32" s="9">
        <v>9</v>
      </c>
      <c r="B32" s="91" t="s">
        <v>1</v>
      </c>
      <c r="C32" s="92"/>
      <c r="D32" s="93"/>
      <c r="E32" s="17">
        <v>19319.52</v>
      </c>
    </row>
    <row r="33" spans="1:6" ht="15.75" thickBot="1" x14ac:dyDescent="0.3">
      <c r="A33" s="9">
        <v>10</v>
      </c>
      <c r="B33" s="91" t="s">
        <v>2</v>
      </c>
      <c r="C33" s="92"/>
      <c r="D33" s="93"/>
      <c r="E33" s="17">
        <v>11654.4</v>
      </c>
    </row>
    <row r="34" spans="1:6" ht="15.75" thickBot="1" x14ac:dyDescent="0.3">
      <c r="A34" s="9">
        <v>11</v>
      </c>
      <c r="B34" s="91" t="s">
        <v>3</v>
      </c>
      <c r="C34" s="92"/>
      <c r="D34" s="93"/>
      <c r="E34" s="17">
        <v>72757.75</v>
      </c>
    </row>
    <row r="35" spans="1:6" ht="15.75" thickBot="1" x14ac:dyDescent="0.3">
      <c r="A35" s="9">
        <v>12</v>
      </c>
      <c r="B35" s="91" t="s">
        <v>19</v>
      </c>
      <c r="C35" s="92"/>
      <c r="D35" s="93"/>
      <c r="E35" s="17">
        <v>15873.65</v>
      </c>
    </row>
    <row r="36" spans="1:6" ht="15.75" thickBot="1" x14ac:dyDescent="0.3">
      <c r="A36" s="9">
        <v>13</v>
      </c>
      <c r="B36" s="91" t="s">
        <v>20</v>
      </c>
      <c r="C36" s="92"/>
      <c r="D36" s="93"/>
      <c r="E36" s="17">
        <v>60939.93</v>
      </c>
    </row>
    <row r="37" spans="1:6" ht="27" customHeight="1" thickBot="1" x14ac:dyDescent="0.3">
      <c r="A37" s="5">
        <v>14</v>
      </c>
      <c r="B37" s="122" t="s">
        <v>21</v>
      </c>
      <c r="C37" s="123"/>
      <c r="D37" s="124"/>
      <c r="E37" s="28">
        <f>12290.88+584.98</f>
        <v>12875.859999999999</v>
      </c>
      <c r="F37" s="22"/>
    </row>
    <row r="38" spans="1:6" ht="15.75" thickBot="1" x14ac:dyDescent="0.3">
      <c r="A38" s="9">
        <v>15</v>
      </c>
      <c r="B38" s="56" t="s">
        <v>28</v>
      </c>
      <c r="C38" s="57"/>
      <c r="D38" s="57"/>
      <c r="E38" s="58">
        <v>10118.89</v>
      </c>
      <c r="F38" s="22"/>
    </row>
    <row r="39" spans="1:6" ht="15.75" thickBot="1" x14ac:dyDescent="0.3">
      <c r="A39" s="5">
        <v>16</v>
      </c>
      <c r="B39" s="46" t="s">
        <v>22</v>
      </c>
      <c r="C39" s="47"/>
      <c r="D39" s="47"/>
      <c r="E39" s="8">
        <f>SUM(E37+E36+E35+E34+E33+E32+E28+E22+E21+E20+E16+E10+E9+E8+E38)</f>
        <v>1055637.5999999999</v>
      </c>
    </row>
  </sheetData>
  <mergeCells count="31">
    <mergeCell ref="B36:D36"/>
    <mergeCell ref="B37:D37"/>
    <mergeCell ref="B12:D12"/>
    <mergeCell ref="B35:D35"/>
    <mergeCell ref="B21:D21"/>
    <mergeCell ref="B24:D24"/>
    <mergeCell ref="B25:D25"/>
    <mergeCell ref="B27:D27"/>
    <mergeCell ref="B28:D28"/>
    <mergeCell ref="B30:D30"/>
    <mergeCell ref="B32:D32"/>
    <mergeCell ref="B33:D33"/>
    <mergeCell ref="B22:D22"/>
    <mergeCell ref="B26:D26"/>
    <mergeCell ref="B34:D34"/>
    <mergeCell ref="B13:D13"/>
    <mergeCell ref="A1:E1"/>
    <mergeCell ref="A2:D2"/>
    <mergeCell ref="B7:D7"/>
    <mergeCell ref="B10:D10"/>
    <mergeCell ref="B8:D8"/>
    <mergeCell ref="B9:D9"/>
    <mergeCell ref="B15:D15"/>
    <mergeCell ref="B16:D16"/>
    <mergeCell ref="B31:D31"/>
    <mergeCell ref="B3:D3"/>
    <mergeCell ref="B4:D4"/>
    <mergeCell ref="B5:D5"/>
    <mergeCell ref="B18:D18"/>
    <mergeCell ref="B20:D20"/>
    <mergeCell ref="B19:D1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7" workbookViewId="0">
      <selection activeCell="E12" sqref="E12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7" max="8" width="8.85546875" hidden="1" customWidth="1"/>
  </cols>
  <sheetData>
    <row r="1" spans="1:8" ht="34.15" customHeight="1" x14ac:dyDescent="0.25">
      <c r="A1" s="107" t="s">
        <v>49</v>
      </c>
      <c r="B1" s="107"/>
      <c r="C1" s="107"/>
      <c r="D1" s="107"/>
      <c r="E1" s="107"/>
    </row>
    <row r="2" spans="1:8" ht="15.75" customHeight="1" x14ac:dyDescent="0.25">
      <c r="A2" s="108"/>
      <c r="B2" s="108"/>
      <c r="C2" s="108"/>
      <c r="D2" s="108"/>
      <c r="E2" s="81"/>
    </row>
    <row r="3" spans="1:8" ht="14.45" customHeight="1" x14ac:dyDescent="0.25">
      <c r="A3" s="79">
        <v>1</v>
      </c>
      <c r="B3" s="116" t="s">
        <v>159</v>
      </c>
      <c r="C3" s="117"/>
      <c r="D3" s="118"/>
      <c r="E3" s="80">
        <f>G3+H3</f>
        <v>875383.0199999999</v>
      </c>
      <c r="G3">
        <v>839683.0199999999</v>
      </c>
      <c r="H3">
        <v>35700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76">
        <f t="shared" ref="E4" si="0">G4+H4</f>
        <v>825558.72</v>
      </c>
      <c r="G4">
        <v>765858.72</v>
      </c>
      <c r="H4">
        <v>59700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76">
        <f>G5+H5</f>
        <v>336442.3899999999</v>
      </c>
      <c r="G5">
        <v>329692.3899999999</v>
      </c>
      <c r="H5">
        <v>6750</v>
      </c>
    </row>
    <row r="6" spans="1:8" ht="15.75" thickBot="1" x14ac:dyDescent="0.3">
      <c r="A6" s="4"/>
      <c r="B6" s="6"/>
      <c r="C6" s="7"/>
      <c r="D6" s="6"/>
      <c r="E6" s="7"/>
    </row>
    <row r="7" spans="1:8" ht="28.9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0.9" customHeight="1" thickBot="1" x14ac:dyDescent="0.3">
      <c r="A8" s="5">
        <v>1</v>
      </c>
      <c r="B8" s="110" t="s">
        <v>6</v>
      </c>
      <c r="C8" s="111"/>
      <c r="D8" s="112"/>
      <c r="E8" s="10">
        <v>90916.66</v>
      </c>
    </row>
    <row r="9" spans="1:8" ht="40.9" customHeight="1" thickBot="1" x14ac:dyDescent="0.3">
      <c r="A9" s="5">
        <v>2</v>
      </c>
      <c r="B9" s="113" t="s">
        <v>7</v>
      </c>
      <c r="C9" s="114"/>
      <c r="D9" s="115"/>
      <c r="E9" s="8">
        <v>60734.49</v>
      </c>
    </row>
    <row r="10" spans="1:8" ht="40.9" customHeight="1" x14ac:dyDescent="0.25">
      <c r="A10" s="23">
        <v>3</v>
      </c>
      <c r="B10" s="104" t="s">
        <v>8</v>
      </c>
      <c r="C10" s="105"/>
      <c r="D10" s="106"/>
      <c r="E10" s="28">
        <f>E11+31384</f>
        <v>823206.03</v>
      </c>
    </row>
    <row r="11" spans="1:8" x14ac:dyDescent="0.25">
      <c r="A11" s="24"/>
      <c r="B11" s="29" t="s">
        <v>9</v>
      </c>
      <c r="C11" s="30"/>
      <c r="D11" s="31"/>
      <c r="E11" s="32">
        <f>SUM(E12:E13)</f>
        <v>791822.03</v>
      </c>
    </row>
    <row r="12" spans="1:8" x14ac:dyDescent="0.25">
      <c r="A12" s="33"/>
      <c r="B12" s="94" t="s">
        <v>27</v>
      </c>
      <c r="C12" s="144"/>
      <c r="D12" s="145"/>
      <c r="E12" s="34">
        <v>762262.76</v>
      </c>
    </row>
    <row r="13" spans="1:8" x14ac:dyDescent="0.25">
      <c r="A13" s="33"/>
      <c r="B13" s="94" t="s">
        <v>164</v>
      </c>
      <c r="C13" s="144"/>
      <c r="D13" s="145"/>
      <c r="E13" s="35">
        <v>29559.27</v>
      </c>
    </row>
    <row r="14" spans="1:8" ht="15.75" thickBot="1" x14ac:dyDescent="0.3">
      <c r="A14" s="21"/>
      <c r="B14" s="101"/>
      <c r="C14" s="102"/>
      <c r="D14" s="103"/>
      <c r="E14" s="36"/>
    </row>
    <row r="15" spans="1:8" ht="42" customHeight="1" x14ac:dyDescent="0.25">
      <c r="A15" s="37">
        <v>4</v>
      </c>
      <c r="B15" s="104" t="s">
        <v>10</v>
      </c>
      <c r="C15" s="105"/>
      <c r="D15" s="106"/>
      <c r="E15" s="28">
        <f>103332.83+29442.58</f>
        <v>132775.41</v>
      </c>
    </row>
    <row r="16" spans="1:8" x14ac:dyDescent="0.25">
      <c r="A16" s="24"/>
      <c r="B16" s="29" t="s">
        <v>9</v>
      </c>
      <c r="C16" s="30"/>
      <c r="D16" s="31"/>
      <c r="E16" s="32"/>
    </row>
    <row r="17" spans="1:5" ht="15.75" thickBot="1" x14ac:dyDescent="0.3">
      <c r="A17" s="38"/>
      <c r="B17" s="98"/>
      <c r="C17" s="99"/>
      <c r="D17" s="100"/>
      <c r="E17" s="18"/>
    </row>
    <row r="18" spans="1:5" ht="15.75" thickBot="1" x14ac:dyDescent="0.3">
      <c r="A18" s="5">
        <v>5</v>
      </c>
      <c r="B18" s="97" t="s">
        <v>11</v>
      </c>
      <c r="C18" s="97"/>
      <c r="D18" s="97"/>
      <c r="E18" s="17">
        <v>14383.39</v>
      </c>
    </row>
    <row r="19" spans="1:5" ht="27" customHeight="1" thickBot="1" x14ac:dyDescent="0.3">
      <c r="A19" s="25">
        <v>6</v>
      </c>
      <c r="B19" s="125" t="s">
        <v>12</v>
      </c>
      <c r="C19" s="126"/>
      <c r="D19" s="127"/>
      <c r="E19" s="39">
        <v>32400</v>
      </c>
    </row>
    <row r="20" spans="1:5" x14ac:dyDescent="0.25">
      <c r="A20" s="23">
        <v>7</v>
      </c>
      <c r="B20" s="131" t="s">
        <v>13</v>
      </c>
      <c r="C20" s="132"/>
      <c r="D20" s="133"/>
      <c r="E20" s="40">
        <f>SUM(E22:E25)</f>
        <v>0</v>
      </c>
    </row>
    <row r="21" spans="1:5" ht="14.45" customHeight="1" x14ac:dyDescent="0.25">
      <c r="A21" s="24"/>
      <c r="B21" s="41" t="s">
        <v>14</v>
      </c>
      <c r="C21" s="14"/>
      <c r="D21" s="15"/>
      <c r="E21" s="42"/>
    </row>
    <row r="22" spans="1:5" x14ac:dyDescent="0.25">
      <c r="A22" s="33"/>
      <c r="B22" s="128" t="s">
        <v>15</v>
      </c>
      <c r="C22" s="128"/>
      <c r="D22" s="128"/>
      <c r="E22" s="13">
        <v>0</v>
      </c>
    </row>
    <row r="23" spans="1:5" ht="14.45" customHeight="1" x14ac:dyDescent="0.25">
      <c r="A23" s="43"/>
      <c r="B23" s="128" t="s">
        <v>4</v>
      </c>
      <c r="C23" s="128"/>
      <c r="D23" s="128"/>
      <c r="E23" s="13">
        <v>0</v>
      </c>
    </row>
    <row r="24" spans="1:5" x14ac:dyDescent="0.25">
      <c r="A24" s="44"/>
      <c r="B24" s="134" t="s">
        <v>16</v>
      </c>
      <c r="C24" s="135"/>
      <c r="D24" s="136"/>
      <c r="E24" s="13">
        <v>0</v>
      </c>
    </row>
    <row r="25" spans="1:5" ht="14.45" customHeight="1" thickBot="1" x14ac:dyDescent="0.3">
      <c r="A25" s="45"/>
      <c r="B25" s="129" t="s">
        <v>17</v>
      </c>
      <c r="C25" s="129"/>
      <c r="D25" s="129"/>
      <c r="E25" s="16">
        <v>0</v>
      </c>
    </row>
    <row r="26" spans="1:5" ht="27" customHeight="1" x14ac:dyDescent="0.25">
      <c r="A26" s="23">
        <v>8</v>
      </c>
      <c r="B26" s="104" t="s">
        <v>18</v>
      </c>
      <c r="C26" s="105"/>
      <c r="D26" s="106"/>
      <c r="E26" s="40">
        <f>SUM(E28:E29)</f>
        <v>1674</v>
      </c>
    </row>
    <row r="27" spans="1:5" x14ac:dyDescent="0.25">
      <c r="A27" s="24"/>
      <c r="B27" s="41" t="s">
        <v>14</v>
      </c>
      <c r="C27" s="11"/>
      <c r="D27" s="12"/>
      <c r="E27" s="42"/>
    </row>
    <row r="28" spans="1:5" x14ac:dyDescent="0.25">
      <c r="A28" s="24"/>
      <c r="B28" s="130" t="s">
        <v>23</v>
      </c>
      <c r="C28" s="130"/>
      <c r="D28" s="130"/>
      <c r="E28" s="13">
        <v>1674</v>
      </c>
    </row>
    <row r="29" spans="1:5" ht="15.75" thickBot="1" x14ac:dyDescent="0.3">
      <c r="A29" s="25"/>
      <c r="B29" s="137" t="s">
        <v>24</v>
      </c>
      <c r="C29" s="137"/>
      <c r="D29" s="137"/>
      <c r="E29" s="16">
        <v>0</v>
      </c>
    </row>
    <row r="30" spans="1:5" ht="14.45" customHeight="1" thickBot="1" x14ac:dyDescent="0.3">
      <c r="A30" s="9">
        <v>9</v>
      </c>
      <c r="B30" s="91" t="s">
        <v>1</v>
      </c>
      <c r="C30" s="92"/>
      <c r="D30" s="93"/>
      <c r="E30" s="17">
        <v>19392.96</v>
      </c>
    </row>
    <row r="31" spans="1:5" ht="15.75" thickBot="1" x14ac:dyDescent="0.3">
      <c r="A31" s="9">
        <v>10</v>
      </c>
      <c r="B31" s="91" t="s">
        <v>2</v>
      </c>
      <c r="C31" s="92"/>
      <c r="D31" s="93"/>
      <c r="E31" s="17">
        <v>10926</v>
      </c>
    </row>
    <row r="32" spans="1:5" ht="15.75" thickBot="1" x14ac:dyDescent="0.3">
      <c r="A32" s="9">
        <v>11</v>
      </c>
      <c r="B32" s="91" t="s">
        <v>3</v>
      </c>
      <c r="C32" s="92"/>
      <c r="D32" s="93"/>
      <c r="E32" s="17">
        <v>58716.81</v>
      </c>
    </row>
    <row r="33" spans="1:6" ht="15.75" thickBot="1" x14ac:dyDescent="0.3">
      <c r="A33" s="9">
        <v>12</v>
      </c>
      <c r="B33" s="91" t="s">
        <v>19</v>
      </c>
      <c r="C33" s="92"/>
      <c r="D33" s="93"/>
      <c r="E33" s="49">
        <v>14166.47</v>
      </c>
    </row>
    <row r="34" spans="1:6" ht="15.75" thickBot="1" x14ac:dyDescent="0.3">
      <c r="A34" s="9">
        <v>13</v>
      </c>
      <c r="B34" s="91" t="s">
        <v>20</v>
      </c>
      <c r="C34" s="92"/>
      <c r="D34" s="93"/>
      <c r="E34" s="17">
        <v>48913.64</v>
      </c>
    </row>
    <row r="35" spans="1:6" ht="27" customHeight="1" thickBot="1" x14ac:dyDescent="0.3">
      <c r="A35" s="5">
        <v>14</v>
      </c>
      <c r="B35" s="122" t="s">
        <v>21</v>
      </c>
      <c r="C35" s="123"/>
      <c r="D35" s="124"/>
      <c r="E35" s="19">
        <f>10315.56+762.78+741.32</f>
        <v>11819.66</v>
      </c>
      <c r="F35" s="22"/>
    </row>
    <row r="36" spans="1:6" ht="15.75" thickBot="1" x14ac:dyDescent="0.3">
      <c r="A36" s="9">
        <v>15</v>
      </c>
      <c r="B36" s="56" t="s">
        <v>28</v>
      </c>
      <c r="C36" s="57"/>
      <c r="D36" s="57"/>
      <c r="E36" s="58">
        <v>8121.96</v>
      </c>
      <c r="F36" s="22"/>
    </row>
    <row r="37" spans="1:6" ht="15.75" thickBot="1" x14ac:dyDescent="0.3">
      <c r="A37" s="5">
        <v>16</v>
      </c>
      <c r="B37" s="46" t="s">
        <v>22</v>
      </c>
      <c r="C37" s="47"/>
      <c r="D37" s="47"/>
      <c r="E37" s="8">
        <f>SUM(E35+E34+E33+E32+E31+E30+E26+E20+E19+E18+E15+E10+E9+E8+E36)</f>
        <v>1328147.48</v>
      </c>
    </row>
  </sheetData>
  <mergeCells count="30">
    <mergeCell ref="B35:D35"/>
    <mergeCell ref="B23:D23"/>
    <mergeCell ref="B24:D24"/>
    <mergeCell ref="B25:D25"/>
    <mergeCell ref="B28:D28"/>
    <mergeCell ref="B30:D30"/>
    <mergeCell ref="B32:D32"/>
    <mergeCell ref="B33:D33"/>
    <mergeCell ref="B31:D31"/>
    <mergeCell ref="B34:D34"/>
    <mergeCell ref="B17:D17"/>
    <mergeCell ref="B14:D14"/>
    <mergeCell ref="B15:D15"/>
    <mergeCell ref="A1:E1"/>
    <mergeCell ref="A2:D2"/>
    <mergeCell ref="B3:D3"/>
    <mergeCell ref="B4:D4"/>
    <mergeCell ref="B5:D5"/>
    <mergeCell ref="B7:D7"/>
    <mergeCell ref="B10:D10"/>
    <mergeCell ref="B8:D8"/>
    <mergeCell ref="B9:D9"/>
    <mergeCell ref="B12:D12"/>
    <mergeCell ref="B13:D13"/>
    <mergeCell ref="B18:D18"/>
    <mergeCell ref="B20:D20"/>
    <mergeCell ref="B22:D22"/>
    <mergeCell ref="B26:D26"/>
    <mergeCell ref="B29:D29"/>
    <mergeCell ref="B19:D19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4" workbookViewId="0">
      <selection activeCell="M23" sqref="M23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" bestFit="1" customWidth="1"/>
    <col min="7" max="8" width="8.85546875" hidden="1" customWidth="1"/>
  </cols>
  <sheetData>
    <row r="1" spans="1:8" ht="34.15" customHeight="1" x14ac:dyDescent="0.25">
      <c r="A1" s="107" t="s">
        <v>40</v>
      </c>
      <c r="B1" s="107"/>
      <c r="C1" s="107"/>
      <c r="D1" s="107"/>
      <c r="E1" s="107"/>
    </row>
    <row r="2" spans="1:8" ht="15.75" customHeight="1" x14ac:dyDescent="0.25">
      <c r="A2" s="108"/>
      <c r="B2" s="108"/>
      <c r="C2" s="108"/>
      <c r="D2" s="108"/>
      <c r="E2" s="81"/>
    </row>
    <row r="3" spans="1:8" ht="14.45" customHeight="1" x14ac:dyDescent="0.25">
      <c r="A3" s="79">
        <v>1</v>
      </c>
      <c r="B3" s="116" t="s">
        <v>159</v>
      </c>
      <c r="C3" s="117"/>
      <c r="D3" s="118"/>
      <c r="E3" s="80">
        <f>G3+H3</f>
        <v>860042.77</v>
      </c>
      <c r="G3">
        <v>830372.92</v>
      </c>
      <c r="H3">
        <v>29669.85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76">
        <f t="shared" ref="E4" si="0">G4+H4</f>
        <v>802505.02999999991</v>
      </c>
      <c r="G4">
        <v>779178.84</v>
      </c>
      <c r="H4">
        <v>23326.19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76">
        <f>G5+H5</f>
        <v>213785.3900000001</v>
      </c>
      <c r="G5">
        <v>207441.7300000001</v>
      </c>
      <c r="H5">
        <v>6343.66</v>
      </c>
    </row>
    <row r="6" spans="1:8" ht="15.75" thickBot="1" x14ac:dyDescent="0.3">
      <c r="A6" s="4"/>
      <c r="B6" s="6"/>
      <c r="C6" s="7"/>
      <c r="D6" s="6"/>
      <c r="E6" s="7"/>
    </row>
    <row r="7" spans="1:8" ht="25.15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0.9" customHeight="1" thickBot="1" x14ac:dyDescent="0.3">
      <c r="A8" s="5">
        <v>1</v>
      </c>
      <c r="B8" s="110" t="s">
        <v>6</v>
      </c>
      <c r="C8" s="111"/>
      <c r="D8" s="112"/>
      <c r="E8" s="10">
        <v>96162.25</v>
      </c>
    </row>
    <row r="9" spans="1:8" ht="40.9" customHeight="1" thickBot="1" x14ac:dyDescent="0.3">
      <c r="A9" s="5">
        <v>2</v>
      </c>
      <c r="B9" s="113" t="s">
        <v>7</v>
      </c>
      <c r="C9" s="114"/>
      <c r="D9" s="115"/>
      <c r="E9" s="8">
        <v>74597.77</v>
      </c>
    </row>
    <row r="10" spans="1:8" ht="40.9" customHeight="1" x14ac:dyDescent="0.25">
      <c r="A10" s="23">
        <v>3</v>
      </c>
      <c r="B10" s="104" t="s">
        <v>8</v>
      </c>
      <c r="C10" s="105"/>
      <c r="D10" s="106"/>
      <c r="E10" s="28">
        <f>E11+84969.9</f>
        <v>366478.44000000006</v>
      </c>
    </row>
    <row r="11" spans="1:8" x14ac:dyDescent="0.25">
      <c r="A11" s="24"/>
      <c r="B11" s="29" t="s">
        <v>9</v>
      </c>
      <c r="C11" s="30"/>
      <c r="D11" s="31"/>
      <c r="E11" s="32">
        <f>SUM(E12:E15)</f>
        <v>281508.54000000004</v>
      </c>
    </row>
    <row r="12" spans="1:8" x14ac:dyDescent="0.25">
      <c r="A12" s="33"/>
      <c r="B12" s="94" t="s">
        <v>77</v>
      </c>
      <c r="C12" s="144"/>
      <c r="D12" s="145"/>
      <c r="E12" s="34">
        <v>91468.66</v>
      </c>
    </row>
    <row r="13" spans="1:8" x14ac:dyDescent="0.25">
      <c r="A13" s="33"/>
      <c r="B13" s="94" t="s">
        <v>164</v>
      </c>
      <c r="C13" s="144"/>
      <c r="D13" s="145"/>
      <c r="E13" s="35">
        <v>7888.8</v>
      </c>
    </row>
    <row r="14" spans="1:8" x14ac:dyDescent="0.25">
      <c r="A14" s="33"/>
      <c r="B14" s="141" t="s">
        <v>82</v>
      </c>
      <c r="C14" s="142"/>
      <c r="D14" s="143"/>
      <c r="E14" s="35">
        <v>161773.18</v>
      </c>
    </row>
    <row r="15" spans="1:8" ht="15.75" thickBot="1" x14ac:dyDescent="0.3">
      <c r="A15" s="21"/>
      <c r="B15" s="138" t="s">
        <v>115</v>
      </c>
      <c r="C15" s="139"/>
      <c r="D15" s="140"/>
      <c r="E15" s="48">
        <v>20377.900000000001</v>
      </c>
    </row>
    <row r="16" spans="1:8" ht="43.15" customHeight="1" x14ac:dyDescent="0.25">
      <c r="A16" s="37">
        <v>4</v>
      </c>
      <c r="B16" s="104" t="s">
        <v>10</v>
      </c>
      <c r="C16" s="105"/>
      <c r="D16" s="106"/>
      <c r="E16" s="28">
        <f>E17+164025.79+36163.18</f>
        <v>223177.01</v>
      </c>
    </row>
    <row r="17" spans="1:5" x14ac:dyDescent="0.25">
      <c r="A17" s="24"/>
      <c r="B17" s="29" t="s">
        <v>9</v>
      </c>
      <c r="C17" s="30"/>
      <c r="D17" s="31"/>
      <c r="E17" s="32">
        <f>E18</f>
        <v>22988.04</v>
      </c>
    </row>
    <row r="18" spans="1:5" x14ac:dyDescent="0.25">
      <c r="A18" s="33"/>
      <c r="B18" s="94" t="s">
        <v>112</v>
      </c>
      <c r="C18" s="95"/>
      <c r="D18" s="96"/>
      <c r="E18" s="34">
        <v>22988.04</v>
      </c>
    </row>
    <row r="19" spans="1:5" ht="15.75" thickBot="1" x14ac:dyDescent="0.3">
      <c r="A19" s="38"/>
      <c r="B19" s="98"/>
      <c r="C19" s="99"/>
      <c r="D19" s="100"/>
      <c r="E19" s="18"/>
    </row>
    <row r="20" spans="1:5" ht="15.75" thickBot="1" x14ac:dyDescent="0.3">
      <c r="A20" s="5">
        <v>5</v>
      </c>
      <c r="B20" s="97" t="s">
        <v>11</v>
      </c>
      <c r="C20" s="97"/>
      <c r="D20" s="97"/>
      <c r="E20" s="17">
        <v>19071.82</v>
      </c>
    </row>
    <row r="21" spans="1:5" ht="27" customHeight="1" thickBot="1" x14ac:dyDescent="0.3">
      <c r="A21" s="25">
        <v>6</v>
      </c>
      <c r="B21" s="125" t="s">
        <v>12</v>
      </c>
      <c r="C21" s="126"/>
      <c r="D21" s="127"/>
      <c r="E21" s="39"/>
    </row>
    <row r="22" spans="1:5" x14ac:dyDescent="0.25">
      <c r="A22" s="23">
        <v>7</v>
      </c>
      <c r="B22" s="131" t="s">
        <v>13</v>
      </c>
      <c r="C22" s="132"/>
      <c r="D22" s="133"/>
      <c r="E22" s="40">
        <f>SUM(E24:E27)</f>
        <v>0</v>
      </c>
    </row>
    <row r="23" spans="1:5" ht="14.45" customHeight="1" x14ac:dyDescent="0.25">
      <c r="A23" s="24"/>
      <c r="B23" s="41" t="s">
        <v>14</v>
      </c>
      <c r="C23" s="14"/>
      <c r="D23" s="15"/>
      <c r="E23" s="42"/>
    </row>
    <row r="24" spans="1:5" x14ac:dyDescent="0.25">
      <c r="A24" s="33"/>
      <c r="B24" s="128" t="s">
        <v>15</v>
      </c>
      <c r="C24" s="128"/>
      <c r="D24" s="128"/>
      <c r="E24" s="13">
        <v>0</v>
      </c>
    </row>
    <row r="25" spans="1:5" ht="14.45" customHeight="1" x14ac:dyDescent="0.25">
      <c r="A25" s="43"/>
      <c r="B25" s="128" t="s">
        <v>4</v>
      </c>
      <c r="C25" s="128"/>
      <c r="D25" s="128"/>
      <c r="E25" s="13">
        <v>0</v>
      </c>
    </row>
    <row r="26" spans="1:5" x14ac:dyDescent="0.25">
      <c r="A26" s="44"/>
      <c r="B26" s="134" t="s">
        <v>16</v>
      </c>
      <c r="C26" s="135"/>
      <c r="D26" s="136"/>
      <c r="E26" s="13">
        <v>0</v>
      </c>
    </row>
    <row r="27" spans="1:5" ht="15.75" thickBot="1" x14ac:dyDescent="0.3">
      <c r="A27" s="45"/>
      <c r="B27" s="129" t="s">
        <v>17</v>
      </c>
      <c r="C27" s="129"/>
      <c r="D27" s="129"/>
      <c r="E27" s="16">
        <v>0</v>
      </c>
    </row>
    <row r="28" spans="1:5" ht="28.15" customHeight="1" x14ac:dyDescent="0.25">
      <c r="A28" s="23">
        <v>8</v>
      </c>
      <c r="B28" s="104" t="s">
        <v>18</v>
      </c>
      <c r="C28" s="105"/>
      <c r="D28" s="106"/>
      <c r="E28" s="40">
        <f>SUM(E30:E31)</f>
        <v>660</v>
      </c>
    </row>
    <row r="29" spans="1:5" x14ac:dyDescent="0.25">
      <c r="A29" s="24"/>
      <c r="B29" s="41" t="s">
        <v>14</v>
      </c>
      <c r="C29" s="11"/>
      <c r="D29" s="12"/>
      <c r="E29" s="42"/>
    </row>
    <row r="30" spans="1:5" ht="14.45" customHeight="1" x14ac:dyDescent="0.25">
      <c r="A30" s="24"/>
      <c r="B30" s="130" t="s">
        <v>23</v>
      </c>
      <c r="C30" s="130"/>
      <c r="D30" s="130"/>
      <c r="E30" s="13">
        <v>30</v>
      </c>
    </row>
    <row r="31" spans="1:5" ht="15.75" thickBot="1" x14ac:dyDescent="0.3">
      <c r="A31" s="25"/>
      <c r="B31" s="137" t="s">
        <v>24</v>
      </c>
      <c r="C31" s="137"/>
      <c r="D31" s="137"/>
      <c r="E31" s="16">
        <v>630</v>
      </c>
    </row>
    <row r="32" spans="1:5" ht="15.75" thickBot="1" x14ac:dyDescent="0.3">
      <c r="A32" s="9">
        <v>9</v>
      </c>
      <c r="B32" s="91" t="s">
        <v>1</v>
      </c>
      <c r="C32" s="92"/>
      <c r="D32" s="93"/>
      <c r="E32" s="17">
        <v>19191</v>
      </c>
    </row>
    <row r="33" spans="1:6" ht="15.75" thickBot="1" x14ac:dyDescent="0.3">
      <c r="A33" s="9">
        <v>10</v>
      </c>
      <c r="B33" s="91" t="s">
        <v>2</v>
      </c>
      <c r="C33" s="92"/>
      <c r="D33" s="93"/>
      <c r="E33" s="17">
        <v>11654.4</v>
      </c>
    </row>
    <row r="34" spans="1:6" ht="15.75" thickBot="1" x14ac:dyDescent="0.3">
      <c r="A34" s="9">
        <v>11</v>
      </c>
      <c r="B34" s="91" t="s">
        <v>3</v>
      </c>
      <c r="C34" s="92"/>
      <c r="D34" s="93"/>
      <c r="E34" s="17">
        <v>72119.53</v>
      </c>
    </row>
    <row r="35" spans="1:6" ht="15.75" thickBot="1" x14ac:dyDescent="0.3">
      <c r="A35" s="9">
        <v>12</v>
      </c>
      <c r="B35" s="91" t="s">
        <v>19</v>
      </c>
      <c r="C35" s="92"/>
      <c r="D35" s="93"/>
      <c r="E35" s="17">
        <v>14412.86</v>
      </c>
    </row>
    <row r="36" spans="1:6" ht="15.75" thickBot="1" x14ac:dyDescent="0.3">
      <c r="A36" s="9">
        <v>13</v>
      </c>
      <c r="B36" s="91" t="s">
        <v>20</v>
      </c>
      <c r="C36" s="92"/>
      <c r="D36" s="93"/>
      <c r="E36" s="17">
        <v>60468.94</v>
      </c>
    </row>
    <row r="37" spans="1:6" ht="27" customHeight="1" thickBot="1" x14ac:dyDescent="0.3">
      <c r="A37" s="5">
        <v>14</v>
      </c>
      <c r="B37" s="122" t="s">
        <v>21</v>
      </c>
      <c r="C37" s="123"/>
      <c r="D37" s="124"/>
      <c r="E37" s="19">
        <f>12290.88+905.9+880.52</f>
        <v>14077.3</v>
      </c>
      <c r="F37" s="22"/>
    </row>
    <row r="38" spans="1:6" ht="15.75" thickBot="1" x14ac:dyDescent="0.3">
      <c r="A38" s="9">
        <v>15</v>
      </c>
      <c r="B38" s="56" t="s">
        <v>28</v>
      </c>
      <c r="C38" s="57"/>
      <c r="D38" s="57"/>
      <c r="E38" s="58">
        <v>10040.68</v>
      </c>
      <c r="F38" s="22"/>
    </row>
    <row r="39" spans="1:6" ht="15.75" thickBot="1" x14ac:dyDescent="0.3">
      <c r="A39" s="5">
        <v>16</v>
      </c>
      <c r="B39" s="46" t="s">
        <v>22</v>
      </c>
      <c r="C39" s="47"/>
      <c r="D39" s="47"/>
      <c r="E39" s="8">
        <f>SUM(E37+E36+E35+E34+E33+E32+E28+E22+E21+E20+E16+E10+E9+E8+E38)</f>
        <v>982112.00000000012</v>
      </c>
    </row>
  </sheetData>
  <mergeCells count="32">
    <mergeCell ref="B37:D37"/>
    <mergeCell ref="B12:D12"/>
    <mergeCell ref="B35:D35"/>
    <mergeCell ref="B21:D21"/>
    <mergeCell ref="B24:D24"/>
    <mergeCell ref="B25:D25"/>
    <mergeCell ref="B27:D27"/>
    <mergeCell ref="B28:D28"/>
    <mergeCell ref="B30:D30"/>
    <mergeCell ref="B32:D32"/>
    <mergeCell ref="B33:D33"/>
    <mergeCell ref="B22:D22"/>
    <mergeCell ref="B26:D26"/>
    <mergeCell ref="B31:D31"/>
    <mergeCell ref="B34:D34"/>
    <mergeCell ref="B7:D7"/>
    <mergeCell ref="B10:D10"/>
    <mergeCell ref="B8:D8"/>
    <mergeCell ref="B9:D9"/>
    <mergeCell ref="B36:D36"/>
    <mergeCell ref="B14:D14"/>
    <mergeCell ref="B18:D18"/>
    <mergeCell ref="B20:D20"/>
    <mergeCell ref="B19:D19"/>
    <mergeCell ref="B15:D15"/>
    <mergeCell ref="B16:D16"/>
    <mergeCell ref="B13:D13"/>
    <mergeCell ref="A1:E1"/>
    <mergeCell ref="A2:D2"/>
    <mergeCell ref="B3:D3"/>
    <mergeCell ref="B4:D4"/>
    <mergeCell ref="B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4" workbookViewId="0">
      <selection activeCell="L12" sqref="L12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7" max="8" width="0" hidden="1" customWidth="1"/>
  </cols>
  <sheetData>
    <row r="1" spans="1:8" ht="33.6" customHeight="1" x14ac:dyDescent="0.25">
      <c r="A1" s="107" t="s">
        <v>30</v>
      </c>
      <c r="B1" s="107"/>
      <c r="C1" s="107"/>
      <c r="D1" s="107"/>
      <c r="E1" s="107"/>
    </row>
    <row r="2" spans="1:8" ht="15.75" customHeight="1" x14ac:dyDescent="0.25">
      <c r="A2" s="108"/>
      <c r="B2" s="108"/>
      <c r="C2" s="108"/>
      <c r="D2" s="108"/>
      <c r="E2" s="81"/>
    </row>
    <row r="3" spans="1:8" ht="14.45" customHeight="1" x14ac:dyDescent="0.25">
      <c r="A3" s="79">
        <v>1</v>
      </c>
      <c r="B3" s="116" t="s">
        <v>159</v>
      </c>
      <c r="C3" s="117"/>
      <c r="D3" s="118"/>
      <c r="E3" s="80">
        <f>G3+H3</f>
        <v>1005612.8300000001</v>
      </c>
      <c r="G3">
        <v>993720.83000000007</v>
      </c>
      <c r="H3">
        <v>11892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76">
        <f t="shared" ref="E4" si="0">G4+H4</f>
        <v>989211.47</v>
      </c>
      <c r="G4">
        <v>977319.47</v>
      </c>
      <c r="H4">
        <v>11892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76">
        <f>G5+H5</f>
        <v>255642.42000000016</v>
      </c>
      <c r="G5">
        <v>255642.42000000016</v>
      </c>
      <c r="H5">
        <v>0</v>
      </c>
    </row>
    <row r="6" spans="1:8" ht="15.75" thickBot="1" x14ac:dyDescent="0.3">
      <c r="A6" s="4"/>
      <c r="B6" s="6"/>
      <c r="C6" s="7"/>
      <c r="D6" s="6"/>
      <c r="E6" s="7"/>
    </row>
    <row r="7" spans="1:8" ht="25.9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1.45" customHeight="1" thickBot="1" x14ac:dyDescent="0.3">
      <c r="A8" s="5">
        <v>1</v>
      </c>
      <c r="B8" s="110" t="s">
        <v>6</v>
      </c>
      <c r="C8" s="111"/>
      <c r="D8" s="112"/>
      <c r="E8" s="10">
        <v>97012.02</v>
      </c>
    </row>
    <row r="9" spans="1:8" ht="42" customHeight="1" thickBot="1" x14ac:dyDescent="0.3">
      <c r="A9" s="5">
        <v>2</v>
      </c>
      <c r="B9" s="113" t="s">
        <v>7</v>
      </c>
      <c r="C9" s="114"/>
      <c r="D9" s="115"/>
      <c r="E9" s="8">
        <v>75257.94</v>
      </c>
    </row>
    <row r="10" spans="1:8" ht="42.6" customHeight="1" x14ac:dyDescent="0.25">
      <c r="A10" s="23">
        <v>3</v>
      </c>
      <c r="B10" s="104" t="s">
        <v>8</v>
      </c>
      <c r="C10" s="105"/>
      <c r="D10" s="106"/>
      <c r="E10" s="28">
        <v>47747.77</v>
      </c>
    </row>
    <row r="11" spans="1:8" x14ac:dyDescent="0.25">
      <c r="A11" s="24"/>
      <c r="B11" s="29" t="s">
        <v>9</v>
      </c>
      <c r="C11" s="30"/>
      <c r="D11" s="31"/>
      <c r="E11" s="32">
        <f>SUM(E12)</f>
        <v>8858.7800000000007</v>
      </c>
    </row>
    <row r="12" spans="1:8" x14ac:dyDescent="0.25">
      <c r="A12" s="33"/>
      <c r="B12" s="94" t="s">
        <v>164</v>
      </c>
      <c r="C12" s="95"/>
      <c r="D12" s="96"/>
      <c r="E12" s="34">
        <v>8858.7800000000007</v>
      </c>
    </row>
    <row r="13" spans="1:8" ht="15.75" thickBot="1" x14ac:dyDescent="0.3">
      <c r="A13" s="21"/>
      <c r="B13" s="138"/>
      <c r="C13" s="139"/>
      <c r="D13" s="140"/>
      <c r="E13" s="36"/>
    </row>
    <row r="14" spans="1:8" ht="39.6" customHeight="1" x14ac:dyDescent="0.25">
      <c r="A14" s="37">
        <v>4</v>
      </c>
      <c r="B14" s="104" t="s">
        <v>10</v>
      </c>
      <c r="C14" s="105"/>
      <c r="D14" s="106"/>
      <c r="E14" s="28">
        <f>E15+127805.8+36483.27</f>
        <v>199058.22</v>
      </c>
    </row>
    <row r="15" spans="1:8" x14ac:dyDescent="0.25">
      <c r="A15" s="24"/>
      <c r="B15" s="29" t="s">
        <v>9</v>
      </c>
      <c r="C15" s="30"/>
      <c r="D15" s="31"/>
      <c r="E15" s="32">
        <f>E16</f>
        <v>34769.15</v>
      </c>
    </row>
    <row r="16" spans="1:8" x14ac:dyDescent="0.25">
      <c r="A16" s="33"/>
      <c r="B16" s="94" t="s">
        <v>113</v>
      </c>
      <c r="C16" s="95"/>
      <c r="D16" s="96"/>
      <c r="E16" s="34">
        <v>34769.15</v>
      </c>
    </row>
    <row r="17" spans="1:5" ht="15.75" thickBot="1" x14ac:dyDescent="0.3">
      <c r="A17" s="38"/>
      <c r="B17" s="98"/>
      <c r="C17" s="99"/>
      <c r="D17" s="100"/>
      <c r="E17" s="18"/>
    </row>
    <row r="18" spans="1:5" ht="15.75" thickBot="1" x14ac:dyDescent="0.3">
      <c r="A18" s="5">
        <v>5</v>
      </c>
      <c r="B18" s="97" t="s">
        <v>11</v>
      </c>
      <c r="C18" s="97"/>
      <c r="D18" s="97"/>
      <c r="E18" s="17">
        <v>18588.84</v>
      </c>
    </row>
    <row r="19" spans="1:5" ht="28.9" customHeight="1" thickBot="1" x14ac:dyDescent="0.3">
      <c r="A19" s="25">
        <v>6</v>
      </c>
      <c r="B19" s="125" t="s">
        <v>12</v>
      </c>
      <c r="C19" s="126"/>
      <c r="D19" s="127"/>
      <c r="E19" s="39">
        <v>41040</v>
      </c>
    </row>
    <row r="20" spans="1:5" x14ac:dyDescent="0.25">
      <c r="A20" s="23">
        <v>7</v>
      </c>
      <c r="B20" s="131" t="s">
        <v>13</v>
      </c>
      <c r="C20" s="132"/>
      <c r="D20" s="133"/>
      <c r="E20" s="40">
        <f>SUM(E22:E25)</f>
        <v>0</v>
      </c>
    </row>
    <row r="21" spans="1:5" ht="14.45" customHeight="1" x14ac:dyDescent="0.25">
      <c r="A21" s="24"/>
      <c r="B21" s="41" t="s">
        <v>14</v>
      </c>
      <c r="C21" s="14"/>
      <c r="D21" s="15"/>
      <c r="E21" s="42"/>
    </row>
    <row r="22" spans="1:5" x14ac:dyDescent="0.25">
      <c r="A22" s="33"/>
      <c r="B22" s="128" t="s">
        <v>15</v>
      </c>
      <c r="C22" s="128"/>
      <c r="D22" s="128"/>
      <c r="E22" s="13">
        <v>0</v>
      </c>
    </row>
    <row r="23" spans="1:5" ht="14.45" customHeight="1" x14ac:dyDescent="0.25">
      <c r="A23" s="43"/>
      <c r="B23" s="128" t="s">
        <v>4</v>
      </c>
      <c r="C23" s="128"/>
      <c r="D23" s="128"/>
      <c r="E23" s="13">
        <v>0</v>
      </c>
    </row>
    <row r="24" spans="1:5" x14ac:dyDescent="0.25">
      <c r="A24" s="44"/>
      <c r="B24" s="134" t="s">
        <v>16</v>
      </c>
      <c r="C24" s="135"/>
      <c r="D24" s="136"/>
      <c r="E24" s="13">
        <v>0</v>
      </c>
    </row>
    <row r="25" spans="1:5" ht="15.75" thickBot="1" x14ac:dyDescent="0.3">
      <c r="A25" s="45"/>
      <c r="B25" s="129" t="s">
        <v>17</v>
      </c>
      <c r="C25" s="129"/>
      <c r="D25" s="129"/>
      <c r="E25" s="16">
        <v>0</v>
      </c>
    </row>
    <row r="26" spans="1:5" ht="28.15" customHeight="1" x14ac:dyDescent="0.25">
      <c r="A26" s="23">
        <v>8</v>
      </c>
      <c r="B26" s="104" t="s">
        <v>18</v>
      </c>
      <c r="C26" s="105"/>
      <c r="D26" s="106"/>
      <c r="E26" s="40">
        <f>SUM(E28:E29)</f>
        <v>30</v>
      </c>
    </row>
    <row r="27" spans="1:5" x14ac:dyDescent="0.25">
      <c r="A27" s="24"/>
      <c r="B27" s="41" t="s">
        <v>14</v>
      </c>
      <c r="C27" s="11"/>
      <c r="D27" s="12"/>
      <c r="E27" s="42"/>
    </row>
    <row r="28" spans="1:5" ht="14.45" customHeight="1" x14ac:dyDescent="0.25">
      <c r="A28" s="24"/>
      <c r="B28" s="130" t="s">
        <v>23</v>
      </c>
      <c r="C28" s="130"/>
      <c r="D28" s="130"/>
      <c r="E28" s="13">
        <v>30</v>
      </c>
    </row>
    <row r="29" spans="1:5" ht="15.75" thickBot="1" x14ac:dyDescent="0.3">
      <c r="A29" s="25"/>
      <c r="B29" s="137" t="s">
        <v>24</v>
      </c>
      <c r="C29" s="137"/>
      <c r="D29" s="137"/>
      <c r="E29" s="16">
        <v>0</v>
      </c>
    </row>
    <row r="30" spans="1:5" ht="15.75" thickBot="1" x14ac:dyDescent="0.3">
      <c r="A30" s="9">
        <v>9</v>
      </c>
      <c r="B30" s="91" t="s">
        <v>1</v>
      </c>
      <c r="C30" s="92"/>
      <c r="D30" s="93"/>
      <c r="E30" s="17">
        <v>22974.84</v>
      </c>
    </row>
    <row r="31" spans="1:5" ht="15.75" thickBot="1" x14ac:dyDescent="0.3">
      <c r="A31" s="9">
        <v>10</v>
      </c>
      <c r="B31" s="91" t="s">
        <v>2</v>
      </c>
      <c r="C31" s="92"/>
      <c r="D31" s="93"/>
      <c r="E31" s="17">
        <v>13839.6</v>
      </c>
    </row>
    <row r="32" spans="1:5" ht="15.75" thickBot="1" x14ac:dyDescent="0.3">
      <c r="A32" s="9">
        <v>11</v>
      </c>
      <c r="B32" s="91" t="s">
        <v>3</v>
      </c>
      <c r="C32" s="92"/>
      <c r="D32" s="93"/>
      <c r="E32" s="17">
        <v>72757.759999999995</v>
      </c>
    </row>
    <row r="33" spans="1:6" ht="15.75" thickBot="1" x14ac:dyDescent="0.3">
      <c r="A33" s="9">
        <v>12</v>
      </c>
      <c r="B33" s="91" t="s">
        <v>19</v>
      </c>
      <c r="C33" s="92"/>
      <c r="D33" s="93"/>
      <c r="E33" s="17">
        <v>18077.96</v>
      </c>
    </row>
    <row r="34" spans="1:6" ht="15.75" thickBot="1" x14ac:dyDescent="0.3">
      <c r="A34" s="9">
        <v>13</v>
      </c>
      <c r="B34" s="91" t="s">
        <v>20</v>
      </c>
      <c r="C34" s="92"/>
      <c r="D34" s="93"/>
      <c r="E34" s="17">
        <v>60640.56</v>
      </c>
    </row>
    <row r="35" spans="1:6" ht="28.9" customHeight="1" thickBot="1" x14ac:dyDescent="0.3">
      <c r="A35" s="5">
        <v>14</v>
      </c>
      <c r="B35" s="122" t="s">
        <v>21</v>
      </c>
      <c r="C35" s="123"/>
      <c r="D35" s="124"/>
      <c r="E35" s="19">
        <f>11998.24+884.17+859.33</f>
        <v>13741.74</v>
      </c>
      <c r="F35" s="22"/>
    </row>
    <row r="36" spans="1:6" ht="15.75" thickBot="1" x14ac:dyDescent="0.3">
      <c r="A36" s="9">
        <v>15</v>
      </c>
      <c r="B36" s="56" t="s">
        <v>28</v>
      </c>
      <c r="C36" s="57"/>
      <c r="D36" s="57"/>
      <c r="E36" s="58">
        <v>10069.18</v>
      </c>
      <c r="F36" s="22"/>
    </row>
    <row r="37" spans="1:6" ht="15.75" thickBot="1" x14ac:dyDescent="0.3">
      <c r="A37" s="5">
        <v>16</v>
      </c>
      <c r="B37" s="46" t="s">
        <v>22</v>
      </c>
      <c r="C37" s="47"/>
      <c r="D37" s="47"/>
      <c r="E37" s="8">
        <f>SUM(E35+E34+E33+E32+E30+E31+E26+E20+E19+E18+E14+E10+E9+E8+E36)</f>
        <v>690836.43</v>
      </c>
    </row>
  </sheetData>
  <mergeCells count="30">
    <mergeCell ref="B35:D35"/>
    <mergeCell ref="B12:D12"/>
    <mergeCell ref="B33:D33"/>
    <mergeCell ref="B19:D19"/>
    <mergeCell ref="B22:D22"/>
    <mergeCell ref="B23:D23"/>
    <mergeCell ref="B25:D25"/>
    <mergeCell ref="B26:D26"/>
    <mergeCell ref="B28:D28"/>
    <mergeCell ref="B30:D30"/>
    <mergeCell ref="B31:D31"/>
    <mergeCell ref="B20:D20"/>
    <mergeCell ref="B24:D24"/>
    <mergeCell ref="B29:D29"/>
    <mergeCell ref="B7:D7"/>
    <mergeCell ref="B10:D10"/>
    <mergeCell ref="B8:D8"/>
    <mergeCell ref="B9:D9"/>
    <mergeCell ref="B34:D34"/>
    <mergeCell ref="B32:D32"/>
    <mergeCell ref="B16:D16"/>
    <mergeCell ref="B18:D18"/>
    <mergeCell ref="B17:D17"/>
    <mergeCell ref="B13:D13"/>
    <mergeCell ref="B14:D14"/>
    <mergeCell ref="A1:E1"/>
    <mergeCell ref="A2:D2"/>
    <mergeCell ref="B3:D3"/>
    <mergeCell ref="B4:D4"/>
    <mergeCell ref="B5:D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7" workbookViewId="0">
      <selection activeCell="J16" sqref="J16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.28515625" customWidth="1"/>
    <col min="7" max="8" width="8.85546875" hidden="1" customWidth="1"/>
  </cols>
  <sheetData>
    <row r="1" spans="1:8" ht="36.6" customHeight="1" x14ac:dyDescent="0.25">
      <c r="A1" s="107" t="s">
        <v>41</v>
      </c>
      <c r="B1" s="107"/>
      <c r="C1" s="107"/>
      <c r="D1" s="107"/>
      <c r="E1" s="107"/>
    </row>
    <row r="2" spans="1:8" ht="15.75" customHeight="1" x14ac:dyDescent="0.25">
      <c r="A2" s="108"/>
      <c r="B2" s="108"/>
      <c r="C2" s="108"/>
      <c r="D2" s="108"/>
      <c r="E2" s="81"/>
    </row>
    <row r="3" spans="1:8" ht="14.45" customHeight="1" x14ac:dyDescent="0.25">
      <c r="A3" s="79">
        <v>1</v>
      </c>
      <c r="B3" s="116" t="s">
        <v>159</v>
      </c>
      <c r="C3" s="117"/>
      <c r="D3" s="118"/>
      <c r="E3" s="80">
        <f>G3+H3</f>
        <v>807584.52999999991</v>
      </c>
      <c r="G3">
        <v>748414.86999999988</v>
      </c>
      <c r="H3">
        <v>59169.66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76">
        <f t="shared" ref="E4" si="0">G4+H4</f>
        <v>779905.06000000017</v>
      </c>
      <c r="G4">
        <v>701060.05000000016</v>
      </c>
      <c r="H4">
        <v>78845.009999999995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76">
        <f>G5+H5</f>
        <v>254294.75999999975</v>
      </c>
      <c r="G5">
        <v>254571.59999999974</v>
      </c>
      <c r="H5">
        <v>-276.83999999999997</v>
      </c>
    </row>
    <row r="6" spans="1:8" ht="15.75" thickBot="1" x14ac:dyDescent="0.3">
      <c r="A6" s="4"/>
      <c r="B6" s="6"/>
      <c r="C6" s="7"/>
      <c r="D6" s="6"/>
      <c r="E6" s="7"/>
    </row>
    <row r="7" spans="1:8" ht="28.9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3.15" customHeight="1" thickBot="1" x14ac:dyDescent="0.3">
      <c r="A8" s="5">
        <v>1</v>
      </c>
      <c r="B8" s="110" t="s">
        <v>6</v>
      </c>
      <c r="C8" s="111"/>
      <c r="D8" s="112"/>
      <c r="E8" s="10">
        <v>84265.15</v>
      </c>
    </row>
    <row r="9" spans="1:8" ht="43.15" customHeight="1" thickBot="1" x14ac:dyDescent="0.3">
      <c r="A9" s="5">
        <v>2</v>
      </c>
      <c r="B9" s="113" t="s">
        <v>7</v>
      </c>
      <c r="C9" s="114"/>
      <c r="D9" s="115"/>
      <c r="E9" s="8">
        <v>65355.54</v>
      </c>
    </row>
    <row r="10" spans="1:8" ht="43.15" customHeight="1" x14ac:dyDescent="0.25">
      <c r="A10" s="23">
        <v>3</v>
      </c>
      <c r="B10" s="104" t="s">
        <v>8</v>
      </c>
      <c r="C10" s="105"/>
      <c r="D10" s="106"/>
      <c r="E10" s="28">
        <f>E11+45969.99</f>
        <v>427355.94</v>
      </c>
    </row>
    <row r="11" spans="1:8" x14ac:dyDescent="0.25">
      <c r="A11" s="24"/>
      <c r="B11" s="29" t="s">
        <v>9</v>
      </c>
      <c r="C11" s="30"/>
      <c r="D11" s="31"/>
      <c r="E11" s="32">
        <f>SUM(E12:E15)</f>
        <v>381385.95</v>
      </c>
    </row>
    <row r="12" spans="1:8" s="63" customFormat="1" x14ac:dyDescent="0.25">
      <c r="A12" s="62"/>
      <c r="B12" s="146" t="s">
        <v>145</v>
      </c>
      <c r="C12" s="147"/>
      <c r="D12" s="148"/>
      <c r="E12" s="68">
        <v>3484.08</v>
      </c>
    </row>
    <row r="13" spans="1:8" s="63" customFormat="1" x14ac:dyDescent="0.25">
      <c r="A13" s="62"/>
      <c r="B13" s="146" t="s">
        <v>164</v>
      </c>
      <c r="C13" s="147"/>
      <c r="D13" s="148"/>
      <c r="E13" s="64">
        <v>40753.870000000003</v>
      </c>
    </row>
    <row r="14" spans="1:8" x14ac:dyDescent="0.25">
      <c r="A14" s="33"/>
      <c r="B14" s="141" t="s">
        <v>120</v>
      </c>
      <c r="C14" s="142"/>
      <c r="D14" s="143"/>
      <c r="E14" s="35">
        <v>324950</v>
      </c>
    </row>
    <row r="15" spans="1:8" ht="15.75" thickBot="1" x14ac:dyDescent="0.3">
      <c r="A15" s="21"/>
      <c r="B15" s="138" t="s">
        <v>143</v>
      </c>
      <c r="C15" s="139"/>
      <c r="D15" s="140"/>
      <c r="E15" s="48">
        <v>12198</v>
      </c>
    </row>
    <row r="16" spans="1:8" ht="43.15" customHeight="1" x14ac:dyDescent="0.25">
      <c r="A16" s="37">
        <v>4</v>
      </c>
      <c r="B16" s="104" t="s">
        <v>10</v>
      </c>
      <c r="C16" s="105"/>
      <c r="D16" s="106"/>
      <c r="E16" s="28">
        <f>117276.78+31682.78</f>
        <v>148959.56</v>
      </c>
    </row>
    <row r="17" spans="1:5" x14ac:dyDescent="0.25">
      <c r="A17" s="24"/>
      <c r="B17" s="29" t="s">
        <v>9</v>
      </c>
      <c r="C17" s="30"/>
      <c r="D17" s="31"/>
      <c r="E17" s="32"/>
    </row>
    <row r="18" spans="1:5" x14ac:dyDescent="0.25">
      <c r="A18" s="33"/>
      <c r="B18" s="152"/>
      <c r="C18" s="153"/>
      <c r="D18" s="154"/>
      <c r="E18" s="34"/>
    </row>
    <row r="19" spans="1:5" x14ac:dyDescent="0.25">
      <c r="A19" s="33"/>
      <c r="B19" s="152"/>
      <c r="C19" s="155"/>
      <c r="D19" s="156"/>
      <c r="E19" s="34"/>
    </row>
    <row r="20" spans="1:5" x14ac:dyDescent="0.25">
      <c r="A20" s="33"/>
      <c r="B20" s="149"/>
      <c r="C20" s="150"/>
      <c r="D20" s="151"/>
      <c r="E20" s="35"/>
    </row>
    <row r="21" spans="1:5" ht="15.75" thickBot="1" x14ac:dyDescent="0.3">
      <c r="A21" s="38"/>
      <c r="B21" s="98"/>
      <c r="C21" s="99"/>
      <c r="D21" s="100"/>
      <c r="E21" s="18"/>
    </row>
    <row r="22" spans="1:5" ht="15.75" thickBot="1" x14ac:dyDescent="0.3">
      <c r="A22" s="5">
        <v>5</v>
      </c>
      <c r="B22" s="97" t="s">
        <v>11</v>
      </c>
      <c r="C22" s="97"/>
      <c r="D22" s="97"/>
      <c r="E22" s="17">
        <v>13971.08</v>
      </c>
    </row>
    <row r="23" spans="1:5" ht="29.45" customHeight="1" thickBot="1" x14ac:dyDescent="0.3">
      <c r="A23" s="25">
        <v>6</v>
      </c>
      <c r="B23" s="125" t="s">
        <v>12</v>
      </c>
      <c r="C23" s="126"/>
      <c r="D23" s="127"/>
      <c r="E23" s="39"/>
    </row>
    <row r="24" spans="1:5" x14ac:dyDescent="0.25">
      <c r="A24" s="23">
        <v>7</v>
      </c>
      <c r="B24" s="131" t="s">
        <v>13</v>
      </c>
      <c r="C24" s="132"/>
      <c r="D24" s="133"/>
      <c r="E24" s="40">
        <f>SUM(E26:E29)</f>
        <v>0</v>
      </c>
    </row>
    <row r="25" spans="1:5" ht="14.45" customHeight="1" x14ac:dyDescent="0.25">
      <c r="A25" s="24"/>
      <c r="B25" s="41" t="s">
        <v>14</v>
      </c>
      <c r="C25" s="14"/>
      <c r="D25" s="15"/>
      <c r="E25" s="42"/>
    </row>
    <row r="26" spans="1:5" x14ac:dyDescent="0.25">
      <c r="A26" s="33"/>
      <c r="B26" s="128" t="s">
        <v>15</v>
      </c>
      <c r="C26" s="128"/>
      <c r="D26" s="128"/>
      <c r="E26" s="13">
        <v>0</v>
      </c>
    </row>
    <row r="27" spans="1:5" ht="14.45" customHeight="1" x14ac:dyDescent="0.25">
      <c r="A27" s="43"/>
      <c r="B27" s="128" t="s">
        <v>4</v>
      </c>
      <c r="C27" s="128"/>
      <c r="D27" s="128"/>
      <c r="E27" s="13">
        <v>0</v>
      </c>
    </row>
    <row r="28" spans="1:5" x14ac:dyDescent="0.25">
      <c r="A28" s="44"/>
      <c r="B28" s="134" t="s">
        <v>16</v>
      </c>
      <c r="C28" s="135"/>
      <c r="D28" s="136"/>
      <c r="E28" s="13">
        <v>0</v>
      </c>
    </row>
    <row r="29" spans="1:5" ht="15.75" thickBot="1" x14ac:dyDescent="0.3">
      <c r="A29" s="45"/>
      <c r="B29" s="129" t="s">
        <v>17</v>
      </c>
      <c r="C29" s="129"/>
      <c r="D29" s="129"/>
      <c r="E29" s="16">
        <v>0</v>
      </c>
    </row>
    <row r="30" spans="1:5" ht="27" customHeight="1" x14ac:dyDescent="0.25">
      <c r="A30" s="23">
        <v>8</v>
      </c>
      <c r="B30" s="104" t="s">
        <v>18</v>
      </c>
      <c r="C30" s="105"/>
      <c r="D30" s="106"/>
      <c r="E30" s="40">
        <f>SUM(E32:E33)</f>
        <v>2663.4</v>
      </c>
    </row>
    <row r="31" spans="1:5" x14ac:dyDescent="0.25">
      <c r="A31" s="24"/>
      <c r="B31" s="41" t="s">
        <v>14</v>
      </c>
      <c r="C31" s="11"/>
      <c r="D31" s="12"/>
      <c r="E31" s="42"/>
    </row>
    <row r="32" spans="1:5" ht="14.45" customHeight="1" x14ac:dyDescent="0.25">
      <c r="A32" s="24"/>
      <c r="B32" s="130" t="s">
        <v>23</v>
      </c>
      <c r="C32" s="130"/>
      <c r="D32" s="130"/>
      <c r="E32" s="13">
        <v>2663.4</v>
      </c>
    </row>
    <row r="33" spans="1:6" ht="15.75" thickBot="1" x14ac:dyDescent="0.3">
      <c r="A33" s="25"/>
      <c r="B33" s="137" t="s">
        <v>24</v>
      </c>
      <c r="C33" s="137"/>
      <c r="D33" s="137"/>
      <c r="E33" s="16">
        <v>0</v>
      </c>
    </row>
    <row r="34" spans="1:6" ht="15.75" thickBot="1" x14ac:dyDescent="0.3">
      <c r="A34" s="9">
        <v>9</v>
      </c>
      <c r="B34" s="91" t="s">
        <v>1</v>
      </c>
      <c r="C34" s="92"/>
      <c r="D34" s="93"/>
      <c r="E34" s="17">
        <v>17717.64</v>
      </c>
    </row>
    <row r="35" spans="1:6" ht="15.75" thickBot="1" x14ac:dyDescent="0.3">
      <c r="A35" s="9">
        <v>10</v>
      </c>
      <c r="B35" s="91" t="s">
        <v>2</v>
      </c>
      <c r="C35" s="92"/>
      <c r="D35" s="93"/>
      <c r="E35" s="17">
        <v>10015.5</v>
      </c>
    </row>
    <row r="36" spans="1:6" ht="15.75" thickBot="1" x14ac:dyDescent="0.3">
      <c r="A36" s="9">
        <v>11</v>
      </c>
      <c r="B36" s="91" t="s">
        <v>3</v>
      </c>
      <c r="C36" s="92"/>
      <c r="D36" s="93"/>
      <c r="E36" s="17">
        <v>63184.38</v>
      </c>
    </row>
    <row r="37" spans="1:6" ht="15.75" thickBot="1" x14ac:dyDescent="0.3">
      <c r="A37" s="9">
        <v>12</v>
      </c>
      <c r="B37" s="91" t="s">
        <v>19</v>
      </c>
      <c r="C37" s="92"/>
      <c r="D37" s="93"/>
      <c r="E37" s="17">
        <v>12967.85</v>
      </c>
    </row>
    <row r="38" spans="1:6" ht="15.75" thickBot="1" x14ac:dyDescent="0.3">
      <c r="A38" s="9">
        <v>13</v>
      </c>
      <c r="B38" s="91" t="s">
        <v>20</v>
      </c>
      <c r="C38" s="92"/>
      <c r="D38" s="93"/>
      <c r="E38" s="17">
        <v>52603.33</v>
      </c>
    </row>
    <row r="39" spans="1:6" ht="29.45" customHeight="1" thickBot="1" x14ac:dyDescent="0.3">
      <c r="A39" s="5">
        <v>14</v>
      </c>
      <c r="B39" s="122" t="s">
        <v>21</v>
      </c>
      <c r="C39" s="123"/>
      <c r="D39" s="124"/>
      <c r="E39" s="19">
        <f>9145+5976.66+6171.36</f>
        <v>21293.02</v>
      </c>
      <c r="F39" s="22"/>
    </row>
    <row r="40" spans="1:6" ht="15.75" thickBot="1" x14ac:dyDescent="0.3">
      <c r="A40" s="9">
        <v>15</v>
      </c>
      <c r="B40" s="56" t="s">
        <v>28</v>
      </c>
      <c r="C40" s="57"/>
      <c r="D40" s="57"/>
      <c r="E40" s="58">
        <v>8734.6200000000008</v>
      </c>
      <c r="F40" s="22"/>
    </row>
    <row r="41" spans="1:6" ht="15.75" thickBot="1" x14ac:dyDescent="0.3">
      <c r="A41" s="5">
        <v>16</v>
      </c>
      <c r="B41" s="46" t="s">
        <v>22</v>
      </c>
      <c r="C41" s="47"/>
      <c r="D41" s="47"/>
      <c r="E41" s="8">
        <f>SUM(E39+E38+E37+E36+E35+E34+E30+E24+E23+E22+E16+E10+E9+E8+E40)</f>
        <v>929087.01</v>
      </c>
    </row>
  </sheetData>
  <mergeCells count="34">
    <mergeCell ref="B39:D39"/>
    <mergeCell ref="B12:D12"/>
    <mergeCell ref="B37:D37"/>
    <mergeCell ref="B23:D23"/>
    <mergeCell ref="B26:D26"/>
    <mergeCell ref="B27:D27"/>
    <mergeCell ref="B29:D29"/>
    <mergeCell ref="B30:D30"/>
    <mergeCell ref="B32:D32"/>
    <mergeCell ref="B34:D34"/>
    <mergeCell ref="B35:D35"/>
    <mergeCell ref="B24:D24"/>
    <mergeCell ref="B28:D28"/>
    <mergeCell ref="B33:D33"/>
    <mergeCell ref="B36:D36"/>
    <mergeCell ref="B7:D7"/>
    <mergeCell ref="B10:D10"/>
    <mergeCell ref="B8:D8"/>
    <mergeCell ref="B9:D9"/>
    <mergeCell ref="B38:D38"/>
    <mergeCell ref="B14:D14"/>
    <mergeCell ref="B18:D18"/>
    <mergeCell ref="B19:D19"/>
    <mergeCell ref="B20:D20"/>
    <mergeCell ref="B22:D22"/>
    <mergeCell ref="B21:D21"/>
    <mergeCell ref="B15:D15"/>
    <mergeCell ref="B16:D16"/>
    <mergeCell ref="B13:D13"/>
    <mergeCell ref="A1:E1"/>
    <mergeCell ref="A2:D2"/>
    <mergeCell ref="B3:D3"/>
    <mergeCell ref="B4:D4"/>
    <mergeCell ref="B5:D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4" workbookViewId="0">
      <selection activeCell="J15" sqref="J15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7" max="7" width="12" hidden="1" customWidth="1"/>
    <col min="8" max="8" width="8.85546875" hidden="1" customWidth="1"/>
  </cols>
  <sheetData>
    <row r="1" spans="1:8" ht="35.450000000000003" customHeight="1" x14ac:dyDescent="0.25">
      <c r="A1" s="107" t="s">
        <v>42</v>
      </c>
      <c r="B1" s="107"/>
      <c r="C1" s="107"/>
      <c r="D1" s="107"/>
      <c r="E1" s="107"/>
    </row>
    <row r="2" spans="1:8" ht="15.75" customHeight="1" x14ac:dyDescent="0.25">
      <c r="A2" s="108"/>
      <c r="B2" s="108"/>
      <c r="C2" s="108"/>
      <c r="D2" s="108"/>
      <c r="E2" s="81"/>
    </row>
    <row r="3" spans="1:8" ht="14.45" customHeight="1" x14ac:dyDescent="0.25">
      <c r="A3" s="79">
        <v>1</v>
      </c>
      <c r="B3" s="116" t="s">
        <v>159</v>
      </c>
      <c r="C3" s="117"/>
      <c r="D3" s="118"/>
      <c r="E3" s="80">
        <f>G3+H3</f>
        <v>838988.90999999992</v>
      </c>
      <c r="G3">
        <v>827108.90999999992</v>
      </c>
      <c r="H3">
        <v>11880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76">
        <f t="shared" ref="E4" si="0">G4+H4</f>
        <v>853791.88</v>
      </c>
      <c r="G4">
        <v>841911.88</v>
      </c>
      <c r="H4">
        <v>11880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76">
        <f>G5+H5</f>
        <v>248411.12999999977</v>
      </c>
      <c r="G5">
        <v>248096.12999999977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6.45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2" customHeight="1" thickBot="1" x14ac:dyDescent="0.3">
      <c r="A8" s="5">
        <v>1</v>
      </c>
      <c r="B8" s="110" t="s">
        <v>6</v>
      </c>
      <c r="C8" s="111"/>
      <c r="D8" s="112"/>
      <c r="E8" s="10">
        <v>77466.84</v>
      </c>
    </row>
    <row r="9" spans="1:8" ht="40.9" customHeight="1" thickBot="1" x14ac:dyDescent="0.3">
      <c r="A9" s="5">
        <v>2</v>
      </c>
      <c r="B9" s="113" t="s">
        <v>7</v>
      </c>
      <c r="C9" s="114"/>
      <c r="D9" s="115"/>
      <c r="E9" s="8">
        <v>60074.29</v>
      </c>
    </row>
    <row r="10" spans="1:8" ht="42.6" customHeight="1" x14ac:dyDescent="0.25">
      <c r="A10" s="23">
        <v>3</v>
      </c>
      <c r="B10" s="104" t="s">
        <v>8</v>
      </c>
      <c r="C10" s="105"/>
      <c r="D10" s="106"/>
      <c r="E10" s="28">
        <v>558004.6</v>
      </c>
    </row>
    <row r="11" spans="1:8" x14ac:dyDescent="0.25">
      <c r="A11" s="24"/>
      <c r="B11" s="29" t="s">
        <v>9</v>
      </c>
      <c r="C11" s="30"/>
      <c r="D11" s="31"/>
      <c r="E11" s="32">
        <f>SUM(E12:E14)</f>
        <v>498728.55</v>
      </c>
    </row>
    <row r="12" spans="1:8" s="63" customFormat="1" x14ac:dyDescent="0.25">
      <c r="A12" s="62"/>
      <c r="B12" s="72" t="s">
        <v>118</v>
      </c>
      <c r="C12" s="73"/>
      <c r="D12" s="74"/>
      <c r="E12" s="64">
        <v>399568.55</v>
      </c>
    </row>
    <row r="13" spans="1:8" s="63" customFormat="1" x14ac:dyDescent="0.25">
      <c r="A13" s="62"/>
      <c r="B13" s="168" t="s">
        <v>119</v>
      </c>
      <c r="C13" s="169"/>
      <c r="D13" s="170"/>
      <c r="E13" s="64">
        <v>14000</v>
      </c>
    </row>
    <row r="14" spans="1:8" ht="15.75" thickBot="1" x14ac:dyDescent="0.3">
      <c r="A14" s="21"/>
      <c r="B14" s="138" t="s">
        <v>116</v>
      </c>
      <c r="C14" s="139"/>
      <c r="D14" s="140"/>
      <c r="E14" s="48">
        <v>85160</v>
      </c>
    </row>
    <row r="15" spans="1:8" ht="40.9" customHeight="1" x14ac:dyDescent="0.25">
      <c r="A15" s="37">
        <v>4</v>
      </c>
      <c r="B15" s="104" t="s">
        <v>10</v>
      </c>
      <c r="C15" s="105"/>
      <c r="D15" s="106"/>
      <c r="E15" s="28">
        <f>102704.03+29122.57</f>
        <v>131826.6</v>
      </c>
    </row>
    <row r="16" spans="1:8" x14ac:dyDescent="0.25">
      <c r="A16" s="24"/>
      <c r="B16" s="29" t="s">
        <v>9</v>
      </c>
      <c r="C16" s="30"/>
      <c r="D16" s="31"/>
      <c r="E16" s="32"/>
    </row>
    <row r="17" spans="1:5" x14ac:dyDescent="0.25">
      <c r="A17" s="33"/>
      <c r="B17" s="152"/>
      <c r="C17" s="153"/>
      <c r="D17" s="154"/>
      <c r="E17" s="34"/>
    </row>
    <row r="18" spans="1:5" x14ac:dyDescent="0.25">
      <c r="A18" s="33"/>
      <c r="B18" s="152"/>
      <c r="C18" s="155"/>
      <c r="D18" s="156"/>
      <c r="E18" s="34"/>
    </row>
    <row r="19" spans="1:5" x14ac:dyDescent="0.25">
      <c r="A19" s="33"/>
      <c r="B19" s="149"/>
      <c r="C19" s="150"/>
      <c r="D19" s="151"/>
      <c r="E19" s="35"/>
    </row>
    <row r="20" spans="1:5" ht="15.75" thickBot="1" x14ac:dyDescent="0.3">
      <c r="A20" s="38"/>
      <c r="B20" s="98"/>
      <c r="C20" s="99"/>
      <c r="D20" s="100"/>
      <c r="E20" s="18"/>
    </row>
    <row r="21" spans="1:5" ht="15.75" thickBot="1" x14ac:dyDescent="0.3">
      <c r="A21" s="5">
        <v>5</v>
      </c>
      <c r="B21" s="97" t="s">
        <v>11</v>
      </c>
      <c r="C21" s="97"/>
      <c r="D21" s="97"/>
      <c r="E21" s="17">
        <v>15337.56</v>
      </c>
    </row>
    <row r="22" spans="1:5" ht="28.15" customHeight="1" thickBot="1" x14ac:dyDescent="0.3">
      <c r="A22" s="25">
        <v>6</v>
      </c>
      <c r="B22" s="125" t="s">
        <v>12</v>
      </c>
      <c r="C22" s="126"/>
      <c r="D22" s="127"/>
      <c r="E22" s="39"/>
    </row>
    <row r="23" spans="1:5" x14ac:dyDescent="0.25">
      <c r="A23" s="23">
        <v>7</v>
      </c>
      <c r="B23" s="131" t="s">
        <v>13</v>
      </c>
      <c r="C23" s="132"/>
      <c r="D23" s="133"/>
      <c r="E23" s="40">
        <f>SUM(E25:E28)</f>
        <v>0</v>
      </c>
    </row>
    <row r="24" spans="1:5" ht="14.45" customHeight="1" x14ac:dyDescent="0.25">
      <c r="A24" s="24"/>
      <c r="B24" s="41" t="s">
        <v>14</v>
      </c>
      <c r="C24" s="14"/>
      <c r="D24" s="15"/>
      <c r="E24" s="42"/>
    </row>
    <row r="25" spans="1:5" x14ac:dyDescent="0.25">
      <c r="A25" s="33"/>
      <c r="B25" s="128" t="s">
        <v>15</v>
      </c>
      <c r="C25" s="128"/>
      <c r="D25" s="128"/>
      <c r="E25" s="13">
        <v>0</v>
      </c>
    </row>
    <row r="26" spans="1:5" ht="14.45" customHeight="1" x14ac:dyDescent="0.25">
      <c r="A26" s="43"/>
      <c r="B26" s="128" t="s">
        <v>4</v>
      </c>
      <c r="C26" s="128"/>
      <c r="D26" s="128"/>
      <c r="E26" s="13">
        <v>0</v>
      </c>
    </row>
    <row r="27" spans="1:5" x14ac:dyDescent="0.25">
      <c r="A27" s="44"/>
      <c r="B27" s="134" t="s">
        <v>16</v>
      </c>
      <c r="C27" s="135"/>
      <c r="D27" s="136"/>
      <c r="E27" s="13">
        <v>0</v>
      </c>
    </row>
    <row r="28" spans="1:5" ht="15.75" thickBot="1" x14ac:dyDescent="0.3">
      <c r="A28" s="45"/>
      <c r="B28" s="129" t="s">
        <v>17</v>
      </c>
      <c r="C28" s="129"/>
      <c r="D28" s="129"/>
      <c r="E28" s="16">
        <v>0</v>
      </c>
    </row>
    <row r="29" spans="1:5" ht="26.45" customHeight="1" x14ac:dyDescent="0.25">
      <c r="A29" s="23">
        <v>8</v>
      </c>
      <c r="B29" s="104" t="s">
        <v>18</v>
      </c>
      <c r="C29" s="105"/>
      <c r="D29" s="106"/>
      <c r="E29" s="40">
        <f>SUM(E31:E32)</f>
        <v>1674</v>
      </c>
    </row>
    <row r="30" spans="1:5" x14ac:dyDescent="0.25">
      <c r="A30" s="24"/>
      <c r="B30" s="41" t="s">
        <v>14</v>
      </c>
      <c r="C30" s="11"/>
      <c r="D30" s="12"/>
      <c r="E30" s="42"/>
    </row>
    <row r="31" spans="1:5" ht="14.45" customHeight="1" x14ac:dyDescent="0.25">
      <c r="A31" s="24"/>
      <c r="B31" s="130" t="s">
        <v>23</v>
      </c>
      <c r="C31" s="130"/>
      <c r="D31" s="130"/>
      <c r="E31" s="13">
        <v>1674</v>
      </c>
    </row>
    <row r="32" spans="1:5" ht="15.75" thickBot="1" x14ac:dyDescent="0.3">
      <c r="A32" s="25"/>
      <c r="B32" s="137" t="s">
        <v>24</v>
      </c>
      <c r="C32" s="137"/>
      <c r="D32" s="137"/>
      <c r="E32" s="16">
        <v>0</v>
      </c>
    </row>
    <row r="33" spans="1:6" ht="15.75" thickBot="1" x14ac:dyDescent="0.3">
      <c r="A33" s="9">
        <v>9</v>
      </c>
      <c r="B33" s="91" t="s">
        <v>1</v>
      </c>
      <c r="C33" s="92"/>
      <c r="D33" s="93"/>
      <c r="E33" s="17">
        <v>19132.8</v>
      </c>
    </row>
    <row r="34" spans="1:6" ht="15.75" thickBot="1" x14ac:dyDescent="0.3">
      <c r="A34" s="9">
        <v>10</v>
      </c>
      <c r="B34" s="91" t="s">
        <v>2</v>
      </c>
      <c r="C34" s="92"/>
      <c r="D34" s="93"/>
      <c r="E34" s="17">
        <v>10926</v>
      </c>
    </row>
    <row r="35" spans="1:6" ht="15.75" thickBot="1" x14ac:dyDescent="0.3">
      <c r="A35" s="9">
        <v>11</v>
      </c>
      <c r="B35" s="91" t="s">
        <v>3</v>
      </c>
      <c r="C35" s="92"/>
      <c r="D35" s="93"/>
      <c r="E35" s="17">
        <v>58078.57</v>
      </c>
    </row>
    <row r="36" spans="1:6" ht="15.75" thickBot="1" x14ac:dyDescent="0.3">
      <c r="A36" s="9">
        <v>12</v>
      </c>
      <c r="B36" s="91" t="s">
        <v>19</v>
      </c>
      <c r="C36" s="92"/>
      <c r="D36" s="93"/>
      <c r="E36" s="17">
        <v>15573.26</v>
      </c>
    </row>
    <row r="37" spans="1:6" ht="15.75" thickBot="1" x14ac:dyDescent="0.3">
      <c r="A37" s="9">
        <v>13</v>
      </c>
      <c r="B37" s="91" t="s">
        <v>20</v>
      </c>
      <c r="C37" s="92"/>
      <c r="D37" s="93"/>
      <c r="E37" s="17">
        <v>48257.69</v>
      </c>
    </row>
    <row r="38" spans="1:6" ht="29.45" customHeight="1" thickBot="1" x14ac:dyDescent="0.3">
      <c r="A38" s="5">
        <v>14</v>
      </c>
      <c r="B38" s="122" t="s">
        <v>21</v>
      </c>
      <c r="C38" s="123"/>
      <c r="D38" s="124"/>
      <c r="E38" s="19">
        <f>43512.37+435.26</f>
        <v>43947.630000000005</v>
      </c>
      <c r="F38" s="22"/>
    </row>
    <row r="39" spans="1:6" ht="15.75" thickBot="1" x14ac:dyDescent="0.3">
      <c r="A39" s="9">
        <v>15</v>
      </c>
      <c r="B39" s="56" t="s">
        <v>28</v>
      </c>
      <c r="C39" s="57"/>
      <c r="D39" s="57"/>
      <c r="E39" s="58">
        <v>8013.04</v>
      </c>
      <c r="F39" s="22"/>
    </row>
    <row r="40" spans="1:6" ht="15.75" thickBot="1" x14ac:dyDescent="0.3">
      <c r="A40" s="5">
        <v>16</v>
      </c>
      <c r="B40" s="46" t="s">
        <v>22</v>
      </c>
      <c r="C40" s="47"/>
      <c r="D40" s="47"/>
      <c r="E40" s="8">
        <f>SUM(E38+E37+E36+E35+E34+E33+E29+E23+E22+E21+E15+E10+E9+E8+E39)</f>
        <v>1048312.88</v>
      </c>
    </row>
  </sheetData>
  <mergeCells count="32">
    <mergeCell ref="B38:D38"/>
    <mergeCell ref="B36:D36"/>
    <mergeCell ref="B22:D22"/>
    <mergeCell ref="B25:D25"/>
    <mergeCell ref="B26:D26"/>
    <mergeCell ref="B28:D28"/>
    <mergeCell ref="B29:D29"/>
    <mergeCell ref="B31:D31"/>
    <mergeCell ref="B33:D33"/>
    <mergeCell ref="B34:D34"/>
    <mergeCell ref="B23:D23"/>
    <mergeCell ref="B27:D27"/>
    <mergeCell ref="B32:D32"/>
    <mergeCell ref="B35:D35"/>
    <mergeCell ref="B7:D7"/>
    <mergeCell ref="B10:D10"/>
    <mergeCell ref="B8:D8"/>
    <mergeCell ref="B9:D9"/>
    <mergeCell ref="B37:D37"/>
    <mergeCell ref="B13:D13"/>
    <mergeCell ref="B17:D17"/>
    <mergeCell ref="B18:D18"/>
    <mergeCell ref="B19:D19"/>
    <mergeCell ref="B21:D21"/>
    <mergeCell ref="B20:D20"/>
    <mergeCell ref="B14:D14"/>
    <mergeCell ref="B15:D15"/>
    <mergeCell ref="A1:E1"/>
    <mergeCell ref="A2:D2"/>
    <mergeCell ref="B3:D3"/>
    <mergeCell ref="B4:D4"/>
    <mergeCell ref="B5:D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7" workbookViewId="0">
      <selection activeCell="N12" sqref="N12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" bestFit="1" customWidth="1"/>
    <col min="7" max="7" width="10.28515625" hidden="1" customWidth="1"/>
    <col min="8" max="8" width="8.85546875" hidden="1" customWidth="1"/>
  </cols>
  <sheetData>
    <row r="1" spans="1:8" ht="33.6" customHeight="1" x14ac:dyDescent="0.25">
      <c r="A1" s="107" t="s">
        <v>58</v>
      </c>
      <c r="B1" s="107"/>
      <c r="C1" s="107"/>
      <c r="D1" s="107"/>
      <c r="E1" s="107"/>
    </row>
    <row r="2" spans="1:8" ht="15.75" customHeight="1" x14ac:dyDescent="0.25">
      <c r="A2" s="108"/>
      <c r="B2" s="108"/>
      <c r="C2" s="108"/>
      <c r="D2" s="108"/>
      <c r="E2" s="81"/>
    </row>
    <row r="3" spans="1:8" ht="14.45" customHeight="1" x14ac:dyDescent="0.25">
      <c r="A3" s="79">
        <v>1</v>
      </c>
      <c r="B3" s="116" t="s">
        <v>159</v>
      </c>
      <c r="C3" s="117"/>
      <c r="D3" s="118"/>
      <c r="E3" s="80">
        <f>G3+H3</f>
        <v>3234529.77</v>
      </c>
      <c r="G3">
        <v>3218245.77</v>
      </c>
      <c r="H3">
        <v>16284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76">
        <f t="shared" ref="E4" si="0">G4+H4</f>
        <v>3287111.4000000004</v>
      </c>
      <c r="G4">
        <v>3270827.4000000004</v>
      </c>
      <c r="H4">
        <v>16284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76">
        <f>G5+H5</f>
        <v>247346.15999999968</v>
      </c>
      <c r="G5">
        <v>247031.15999999968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7.6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3.15" customHeight="1" thickBot="1" x14ac:dyDescent="0.3">
      <c r="A8" s="5">
        <v>1</v>
      </c>
      <c r="B8" s="110" t="s">
        <v>6</v>
      </c>
      <c r="C8" s="111"/>
      <c r="D8" s="112"/>
      <c r="E8" s="10">
        <v>215132.7</v>
      </c>
    </row>
    <row r="9" spans="1:8" ht="43.15" customHeight="1" thickBot="1" x14ac:dyDescent="0.3">
      <c r="A9" s="5">
        <v>2</v>
      </c>
      <c r="B9" s="113" t="s">
        <v>7</v>
      </c>
      <c r="C9" s="114"/>
      <c r="D9" s="115"/>
      <c r="E9" s="8">
        <v>167019.79999999999</v>
      </c>
    </row>
    <row r="10" spans="1:8" ht="43.15" customHeight="1" x14ac:dyDescent="0.25">
      <c r="A10" s="23">
        <v>3</v>
      </c>
      <c r="B10" s="104" t="s">
        <v>8</v>
      </c>
      <c r="C10" s="105"/>
      <c r="D10" s="106"/>
      <c r="E10" s="28">
        <f>E11+86306.08</f>
        <v>119587.39</v>
      </c>
    </row>
    <row r="11" spans="1:8" x14ac:dyDescent="0.25">
      <c r="A11" s="24"/>
      <c r="B11" s="29" t="s">
        <v>9</v>
      </c>
      <c r="C11" s="30"/>
      <c r="D11" s="31"/>
      <c r="E11" s="32">
        <f>E12</f>
        <v>33281.31</v>
      </c>
    </row>
    <row r="12" spans="1:8" x14ac:dyDescent="0.25">
      <c r="A12" s="33"/>
      <c r="B12" s="94" t="s">
        <v>155</v>
      </c>
      <c r="C12" s="95"/>
      <c r="D12" s="96"/>
      <c r="E12" s="34">
        <v>33281.31</v>
      </c>
    </row>
    <row r="13" spans="1:8" ht="15.75" thickBot="1" x14ac:dyDescent="0.3">
      <c r="A13" s="21"/>
      <c r="B13" s="138"/>
      <c r="C13" s="139"/>
      <c r="D13" s="140"/>
      <c r="E13" s="36"/>
    </row>
    <row r="14" spans="1:8" ht="42" customHeight="1" x14ac:dyDescent="0.25">
      <c r="A14" s="37">
        <v>4</v>
      </c>
      <c r="B14" s="104" t="s">
        <v>10</v>
      </c>
      <c r="C14" s="105"/>
      <c r="D14" s="106"/>
      <c r="E14" s="28">
        <f>283639.12+80967.18</f>
        <v>364606.3</v>
      </c>
    </row>
    <row r="15" spans="1:8" x14ac:dyDescent="0.25">
      <c r="A15" s="24"/>
      <c r="B15" s="29" t="s">
        <v>9</v>
      </c>
      <c r="C15" s="30"/>
      <c r="D15" s="31"/>
      <c r="E15" s="32"/>
    </row>
    <row r="16" spans="1:8" ht="15.75" thickBot="1" x14ac:dyDescent="0.3">
      <c r="A16" s="38"/>
      <c r="B16" s="98"/>
      <c r="C16" s="99"/>
      <c r="D16" s="100"/>
      <c r="E16" s="18"/>
    </row>
    <row r="17" spans="1:5" ht="15.75" thickBot="1" x14ac:dyDescent="0.3">
      <c r="A17" s="5">
        <v>5</v>
      </c>
      <c r="B17" s="97" t="s">
        <v>11</v>
      </c>
      <c r="C17" s="97"/>
      <c r="D17" s="97"/>
      <c r="E17" s="17">
        <v>0</v>
      </c>
    </row>
    <row r="18" spans="1:5" ht="27.6" customHeight="1" thickBot="1" x14ac:dyDescent="0.3">
      <c r="A18" s="25">
        <v>6</v>
      </c>
      <c r="B18" s="125" t="s">
        <v>12</v>
      </c>
      <c r="C18" s="126"/>
      <c r="D18" s="127"/>
      <c r="E18" s="39">
        <v>11430</v>
      </c>
    </row>
    <row r="19" spans="1:5" ht="14.45" customHeight="1" x14ac:dyDescent="0.25">
      <c r="A19" s="23">
        <v>7</v>
      </c>
      <c r="B19" s="131" t="s">
        <v>13</v>
      </c>
      <c r="C19" s="132"/>
      <c r="D19" s="133"/>
      <c r="E19" s="40">
        <f>SUM(E21:E24)</f>
        <v>544284.79999999993</v>
      </c>
    </row>
    <row r="20" spans="1:5" x14ac:dyDescent="0.25">
      <c r="A20" s="24"/>
      <c r="B20" s="41" t="s">
        <v>14</v>
      </c>
      <c r="C20" s="14"/>
      <c r="D20" s="15"/>
      <c r="E20" s="42"/>
    </row>
    <row r="21" spans="1:5" ht="14.45" customHeight="1" x14ac:dyDescent="0.25">
      <c r="A21" s="33"/>
      <c r="B21" s="128" t="s">
        <v>15</v>
      </c>
      <c r="C21" s="128"/>
      <c r="D21" s="128"/>
      <c r="E21" s="13">
        <v>523328.52</v>
      </c>
    </row>
    <row r="22" spans="1:5" x14ac:dyDescent="0.25">
      <c r="A22" s="43"/>
      <c r="B22" s="128" t="s">
        <v>4</v>
      </c>
      <c r="C22" s="128"/>
      <c r="D22" s="128"/>
      <c r="E22" s="13">
        <v>20734.439999999999</v>
      </c>
    </row>
    <row r="23" spans="1:5" ht="14.45" customHeight="1" x14ac:dyDescent="0.25">
      <c r="A23" s="44"/>
      <c r="B23" s="134" t="s">
        <v>16</v>
      </c>
      <c r="C23" s="135"/>
      <c r="D23" s="136"/>
      <c r="E23" s="13">
        <v>221.84</v>
      </c>
    </row>
    <row r="24" spans="1:5" ht="15.75" thickBot="1" x14ac:dyDescent="0.3">
      <c r="A24" s="45"/>
      <c r="B24" s="129" t="s">
        <v>17</v>
      </c>
      <c r="C24" s="129"/>
      <c r="D24" s="129"/>
      <c r="E24" s="16">
        <v>0</v>
      </c>
    </row>
    <row r="25" spans="1:5" ht="27.6" customHeight="1" x14ac:dyDescent="0.25">
      <c r="A25" s="23">
        <v>8</v>
      </c>
      <c r="B25" s="104" t="s">
        <v>18</v>
      </c>
      <c r="C25" s="105"/>
      <c r="D25" s="106"/>
      <c r="E25" s="40">
        <f>SUM(E27:E28)</f>
        <v>3153.6</v>
      </c>
    </row>
    <row r="26" spans="1:5" x14ac:dyDescent="0.25">
      <c r="A26" s="24"/>
      <c r="B26" s="41" t="s">
        <v>14</v>
      </c>
      <c r="C26" s="11"/>
      <c r="D26" s="12"/>
      <c r="E26" s="42"/>
    </row>
    <row r="27" spans="1:5" x14ac:dyDescent="0.25">
      <c r="A27" s="24"/>
      <c r="B27" s="130" t="s">
        <v>23</v>
      </c>
      <c r="C27" s="130"/>
      <c r="D27" s="130"/>
      <c r="E27" s="13">
        <v>3153.6</v>
      </c>
    </row>
    <row r="28" spans="1:5" ht="14.45" customHeight="1" thickBot="1" x14ac:dyDescent="0.3">
      <c r="A28" s="25"/>
      <c r="B28" s="137" t="s">
        <v>24</v>
      </c>
      <c r="C28" s="137"/>
      <c r="D28" s="137"/>
      <c r="E28" s="16">
        <v>0</v>
      </c>
    </row>
    <row r="29" spans="1:5" ht="15.75" thickBot="1" x14ac:dyDescent="0.3">
      <c r="A29" s="9">
        <v>9</v>
      </c>
      <c r="B29" s="91" t="s">
        <v>1</v>
      </c>
      <c r="C29" s="92"/>
      <c r="D29" s="93"/>
      <c r="E29" s="17">
        <v>53336.52</v>
      </c>
    </row>
    <row r="30" spans="1:5" ht="15.75" thickBot="1" x14ac:dyDescent="0.3">
      <c r="A30" s="9">
        <v>10</v>
      </c>
      <c r="B30" s="91" t="s">
        <v>2</v>
      </c>
      <c r="C30" s="92"/>
      <c r="D30" s="93"/>
      <c r="E30" s="17">
        <v>23126.7</v>
      </c>
    </row>
    <row r="31" spans="1:5" ht="15.75" thickBot="1" x14ac:dyDescent="0.3">
      <c r="A31" s="9">
        <v>11</v>
      </c>
      <c r="B31" s="91" t="s">
        <v>3</v>
      </c>
      <c r="C31" s="92"/>
      <c r="D31" s="93"/>
      <c r="E31" s="17">
        <v>161471.19</v>
      </c>
    </row>
    <row r="32" spans="1:5" ht="15.75" thickBot="1" x14ac:dyDescent="0.3">
      <c r="A32" s="9">
        <v>12</v>
      </c>
      <c r="B32" s="91" t="s">
        <v>19</v>
      </c>
      <c r="C32" s="92"/>
      <c r="D32" s="93"/>
      <c r="E32" s="17">
        <v>57927.57</v>
      </c>
    </row>
    <row r="33" spans="1:6" ht="15.75" thickBot="1" x14ac:dyDescent="0.3">
      <c r="A33" s="9">
        <v>13</v>
      </c>
      <c r="B33" s="91" t="s">
        <v>20</v>
      </c>
      <c r="C33" s="92"/>
      <c r="D33" s="93"/>
      <c r="E33" s="17">
        <v>135130.31</v>
      </c>
    </row>
    <row r="34" spans="1:6" ht="27" customHeight="1" thickBot="1" x14ac:dyDescent="0.3">
      <c r="A34" s="5">
        <v>14</v>
      </c>
      <c r="B34" s="122" t="s">
        <v>21</v>
      </c>
      <c r="C34" s="123"/>
      <c r="D34" s="124"/>
      <c r="E34" s="28">
        <v>336750.6</v>
      </c>
      <c r="F34" s="22"/>
    </row>
    <row r="35" spans="1:6" ht="15.75" thickBot="1" x14ac:dyDescent="0.3">
      <c r="A35" s="9">
        <v>15</v>
      </c>
      <c r="B35" s="56" t="s">
        <v>28</v>
      </c>
      <c r="C35" s="57"/>
      <c r="D35" s="57"/>
      <c r="E35" s="58">
        <v>22437.97</v>
      </c>
      <c r="F35" s="22"/>
    </row>
    <row r="36" spans="1:6" ht="15.75" thickBot="1" x14ac:dyDescent="0.3">
      <c r="A36" s="5">
        <v>16</v>
      </c>
      <c r="B36" s="46" t="s">
        <v>22</v>
      </c>
      <c r="C36" s="47"/>
      <c r="D36" s="47"/>
      <c r="E36" s="8">
        <f>SUM(E34+E33+E32+E31+E30+E29+E25+E19+E18+E17+E14+E10+E9+E8+E35)</f>
        <v>2215395.4500000002</v>
      </c>
    </row>
  </sheetData>
  <mergeCells count="29">
    <mergeCell ref="B34:D34"/>
    <mergeCell ref="B33:D33"/>
    <mergeCell ref="B19:D19"/>
    <mergeCell ref="B21:D21"/>
    <mergeCell ref="B22:D22"/>
    <mergeCell ref="B23:D23"/>
    <mergeCell ref="B25:D25"/>
    <mergeCell ref="B28:D28"/>
    <mergeCell ref="B30:D30"/>
    <mergeCell ref="B31:D31"/>
    <mergeCell ref="B29:D29"/>
    <mergeCell ref="B32:D32"/>
    <mergeCell ref="B24:D24"/>
    <mergeCell ref="B27:D27"/>
    <mergeCell ref="A1:E1"/>
    <mergeCell ref="A2:D2"/>
    <mergeCell ref="B3:D3"/>
    <mergeCell ref="B4:D4"/>
    <mergeCell ref="B5:D5"/>
    <mergeCell ref="B16:D16"/>
    <mergeCell ref="B18:D18"/>
    <mergeCell ref="B12:D12"/>
    <mergeCell ref="B17:D17"/>
    <mergeCell ref="B7:D7"/>
    <mergeCell ref="B10:D10"/>
    <mergeCell ref="B13:D13"/>
    <mergeCell ref="B14:D14"/>
    <mergeCell ref="B8:D8"/>
    <mergeCell ref="B9:D9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4" workbookViewId="0">
      <selection activeCell="I13" sqref="I13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" bestFit="1" customWidth="1"/>
    <col min="7" max="8" width="8.85546875" hidden="1" customWidth="1"/>
  </cols>
  <sheetData>
    <row r="1" spans="1:8" ht="33" customHeight="1" x14ac:dyDescent="0.25">
      <c r="A1" s="107" t="s">
        <v>59</v>
      </c>
      <c r="B1" s="107"/>
      <c r="C1" s="107"/>
      <c r="D1" s="107"/>
      <c r="E1" s="107"/>
    </row>
    <row r="2" spans="1:8" ht="15.75" customHeight="1" x14ac:dyDescent="0.25">
      <c r="A2" s="108"/>
      <c r="B2" s="108"/>
      <c r="C2" s="108"/>
      <c r="D2" s="108"/>
      <c r="E2" s="81"/>
    </row>
    <row r="3" spans="1:8" ht="14.45" customHeight="1" x14ac:dyDescent="0.25">
      <c r="A3" s="79">
        <v>1</v>
      </c>
      <c r="B3" s="116" t="s">
        <v>159</v>
      </c>
      <c r="C3" s="117"/>
      <c r="D3" s="118"/>
      <c r="E3" s="80">
        <f>G3+H3</f>
        <v>4815224.8899999987</v>
      </c>
      <c r="G3">
        <v>4798076.8899999987</v>
      </c>
      <c r="H3">
        <v>17148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76">
        <f t="shared" ref="E4" si="0">G4+H4</f>
        <v>4569674.2300000004</v>
      </c>
      <c r="G4">
        <v>4552526.2300000004</v>
      </c>
      <c r="H4">
        <v>17148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76">
        <f>G5+H5</f>
        <v>1102504.1399999987</v>
      </c>
      <c r="G5">
        <v>1102189.1399999987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9.45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1.45" customHeight="1" thickBot="1" x14ac:dyDescent="0.3">
      <c r="A8" s="5">
        <v>1</v>
      </c>
      <c r="B8" s="110" t="s">
        <v>6</v>
      </c>
      <c r="C8" s="111"/>
      <c r="D8" s="112"/>
      <c r="E8" s="10">
        <v>356364.95</v>
      </c>
    </row>
    <row r="9" spans="1:8" ht="41.45" customHeight="1" thickBot="1" x14ac:dyDescent="0.3">
      <c r="A9" s="5">
        <v>2</v>
      </c>
      <c r="B9" s="113" t="s">
        <v>7</v>
      </c>
      <c r="C9" s="114"/>
      <c r="D9" s="115"/>
      <c r="E9" s="8">
        <v>254160.55</v>
      </c>
    </row>
    <row r="10" spans="1:8" ht="41.45" customHeight="1" x14ac:dyDescent="0.25">
      <c r="A10" s="23">
        <v>3</v>
      </c>
      <c r="B10" s="104" t="s">
        <v>8</v>
      </c>
      <c r="C10" s="105"/>
      <c r="D10" s="106"/>
      <c r="E10" s="28">
        <v>614514.06000000006</v>
      </c>
    </row>
    <row r="11" spans="1:8" x14ac:dyDescent="0.25">
      <c r="A11" s="24"/>
      <c r="B11" s="29" t="s">
        <v>9</v>
      </c>
      <c r="C11" s="30"/>
      <c r="D11" s="31"/>
      <c r="E11" s="32">
        <f>SUM(E12:E13)</f>
        <v>479887.51</v>
      </c>
    </row>
    <row r="12" spans="1:8" s="63" customFormat="1" x14ac:dyDescent="0.25">
      <c r="A12" s="62"/>
      <c r="B12" s="146" t="s">
        <v>158</v>
      </c>
      <c r="C12" s="157"/>
      <c r="D12" s="158"/>
      <c r="E12" s="68">
        <v>61954.18</v>
      </c>
    </row>
    <row r="13" spans="1:8" x14ac:dyDescent="0.25">
      <c r="A13" s="33"/>
      <c r="B13" s="94" t="s">
        <v>104</v>
      </c>
      <c r="C13" s="144"/>
      <c r="D13" s="145"/>
      <c r="E13" s="34">
        <v>417933.33</v>
      </c>
    </row>
    <row r="14" spans="1:8" ht="15.75" thickBot="1" x14ac:dyDescent="0.3">
      <c r="A14" s="21"/>
      <c r="B14" s="138"/>
      <c r="C14" s="139"/>
      <c r="D14" s="140"/>
      <c r="E14" s="36"/>
    </row>
    <row r="15" spans="1:8" ht="41.45" customHeight="1" x14ac:dyDescent="0.25">
      <c r="A15" s="37">
        <v>4</v>
      </c>
      <c r="B15" s="104" t="s">
        <v>10</v>
      </c>
      <c r="C15" s="105"/>
      <c r="D15" s="106"/>
      <c r="E15" s="28">
        <f>440469.59+123210.94</f>
        <v>563680.53</v>
      </c>
    </row>
    <row r="16" spans="1:8" ht="16.5" customHeight="1" x14ac:dyDescent="0.25">
      <c r="A16" s="24"/>
      <c r="B16" s="29" t="s">
        <v>9</v>
      </c>
      <c r="C16" s="30"/>
      <c r="D16" s="31"/>
      <c r="E16" s="32"/>
    </row>
    <row r="17" spans="1:5" ht="15.75" thickBot="1" x14ac:dyDescent="0.3">
      <c r="A17" s="38"/>
      <c r="B17" s="98"/>
      <c r="C17" s="99"/>
      <c r="D17" s="100"/>
      <c r="E17" s="18"/>
    </row>
    <row r="18" spans="1:5" ht="15.75" thickBot="1" x14ac:dyDescent="0.3">
      <c r="A18" s="5">
        <v>5</v>
      </c>
      <c r="B18" s="97" t="s">
        <v>11</v>
      </c>
      <c r="C18" s="97"/>
      <c r="D18" s="97"/>
      <c r="E18" s="17">
        <v>40122.68</v>
      </c>
    </row>
    <row r="19" spans="1:5" ht="27.6" customHeight="1" thickBot="1" x14ac:dyDescent="0.3">
      <c r="A19" s="25">
        <v>6</v>
      </c>
      <c r="B19" s="125" t="s">
        <v>12</v>
      </c>
      <c r="C19" s="126"/>
      <c r="D19" s="127"/>
      <c r="E19" s="39">
        <v>36000</v>
      </c>
    </row>
    <row r="20" spans="1:5" x14ac:dyDescent="0.25">
      <c r="A20" s="23">
        <v>7</v>
      </c>
      <c r="B20" s="131" t="s">
        <v>13</v>
      </c>
      <c r="C20" s="132"/>
      <c r="D20" s="133"/>
      <c r="E20" s="40">
        <f>SUM(E22:E25)</f>
        <v>522230.44999999995</v>
      </c>
    </row>
    <row r="21" spans="1:5" ht="14.45" customHeight="1" x14ac:dyDescent="0.25">
      <c r="A21" s="24"/>
      <c r="B21" s="41" t="s">
        <v>14</v>
      </c>
      <c r="C21" s="14"/>
      <c r="D21" s="15"/>
      <c r="E21" s="42"/>
    </row>
    <row r="22" spans="1:5" x14ac:dyDescent="0.25">
      <c r="A22" s="33"/>
      <c r="B22" s="128" t="s">
        <v>15</v>
      </c>
      <c r="C22" s="128"/>
      <c r="D22" s="128"/>
      <c r="E22" s="13">
        <v>502018.8</v>
      </c>
    </row>
    <row r="23" spans="1:5" ht="14.45" customHeight="1" x14ac:dyDescent="0.25">
      <c r="A23" s="43"/>
      <c r="B23" s="128" t="s">
        <v>4</v>
      </c>
      <c r="C23" s="128"/>
      <c r="D23" s="128"/>
      <c r="E23" s="13">
        <v>19934.349999999999</v>
      </c>
    </row>
    <row r="24" spans="1:5" ht="15" customHeight="1" x14ac:dyDescent="0.25">
      <c r="A24" s="44"/>
      <c r="B24" s="134" t="s">
        <v>16</v>
      </c>
      <c r="C24" s="135"/>
      <c r="D24" s="136"/>
      <c r="E24" s="13">
        <v>277.3</v>
      </c>
    </row>
    <row r="25" spans="1:5" ht="14.45" customHeight="1" thickBot="1" x14ac:dyDescent="0.3">
      <c r="A25" s="45"/>
      <c r="B25" s="129" t="s">
        <v>17</v>
      </c>
      <c r="C25" s="129"/>
      <c r="D25" s="129"/>
      <c r="E25" s="16">
        <v>0</v>
      </c>
    </row>
    <row r="26" spans="1:5" ht="27.6" customHeight="1" x14ac:dyDescent="0.25">
      <c r="A26" s="23">
        <v>8</v>
      </c>
      <c r="B26" s="104" t="s">
        <v>18</v>
      </c>
      <c r="C26" s="105"/>
      <c r="D26" s="106"/>
      <c r="E26" s="40">
        <f>SUM(E28:E29)</f>
        <v>5452.8</v>
      </c>
    </row>
    <row r="27" spans="1:5" x14ac:dyDescent="0.25">
      <c r="A27" s="24"/>
      <c r="B27" s="41" t="s">
        <v>14</v>
      </c>
      <c r="C27" s="11"/>
      <c r="D27" s="12"/>
      <c r="E27" s="42"/>
    </row>
    <row r="28" spans="1:5" x14ac:dyDescent="0.25">
      <c r="A28" s="24"/>
      <c r="B28" s="130" t="s">
        <v>23</v>
      </c>
      <c r="C28" s="130"/>
      <c r="D28" s="130"/>
      <c r="E28" s="13">
        <v>3352.8</v>
      </c>
    </row>
    <row r="29" spans="1:5" ht="15.75" thickBot="1" x14ac:dyDescent="0.3">
      <c r="A29" s="25"/>
      <c r="B29" s="137" t="s">
        <v>24</v>
      </c>
      <c r="C29" s="137"/>
      <c r="D29" s="137"/>
      <c r="E29" s="16">
        <v>2100</v>
      </c>
    </row>
    <row r="30" spans="1:5" ht="14.45" customHeight="1" thickBot="1" x14ac:dyDescent="0.3">
      <c r="A30" s="9">
        <v>9</v>
      </c>
      <c r="B30" s="91" t="s">
        <v>1</v>
      </c>
      <c r="C30" s="92"/>
      <c r="D30" s="93"/>
      <c r="E30" s="17">
        <v>81396.240000000005</v>
      </c>
    </row>
    <row r="31" spans="1:5" ht="15.75" thickBot="1" x14ac:dyDescent="0.3">
      <c r="A31" s="9">
        <v>10</v>
      </c>
      <c r="B31" s="91" t="s">
        <v>2</v>
      </c>
      <c r="C31" s="92"/>
      <c r="D31" s="93"/>
      <c r="E31" s="17">
        <v>36784.199999999997</v>
      </c>
    </row>
    <row r="32" spans="1:5" ht="15.75" thickBot="1" x14ac:dyDescent="0.3">
      <c r="A32" s="9">
        <v>11</v>
      </c>
      <c r="B32" s="91" t="s">
        <v>3</v>
      </c>
      <c r="C32" s="92"/>
      <c r="D32" s="93"/>
      <c r="E32" s="17">
        <v>245717.01</v>
      </c>
    </row>
    <row r="33" spans="1:6" ht="15.75" thickBot="1" x14ac:dyDescent="0.3">
      <c r="A33" s="9">
        <v>12</v>
      </c>
      <c r="B33" s="91" t="s">
        <v>19</v>
      </c>
      <c r="C33" s="92"/>
      <c r="D33" s="93"/>
      <c r="E33" s="17">
        <v>84210.33</v>
      </c>
    </row>
    <row r="34" spans="1:6" ht="15.75" thickBot="1" x14ac:dyDescent="0.3">
      <c r="A34" s="9">
        <v>13</v>
      </c>
      <c r="B34" s="91" t="s">
        <v>20</v>
      </c>
      <c r="C34" s="92"/>
      <c r="D34" s="93"/>
      <c r="E34" s="17">
        <v>205301.13</v>
      </c>
    </row>
    <row r="35" spans="1:6" ht="28.9" customHeight="1" thickBot="1" x14ac:dyDescent="0.3">
      <c r="A35" s="5">
        <v>14</v>
      </c>
      <c r="B35" s="122" t="s">
        <v>21</v>
      </c>
      <c r="C35" s="123"/>
      <c r="D35" s="124"/>
      <c r="E35" s="28">
        <v>295496.62</v>
      </c>
      <c r="F35" s="22"/>
    </row>
    <row r="36" spans="1:6" ht="15.75" thickBot="1" x14ac:dyDescent="0.3">
      <c r="A36" s="9">
        <v>15</v>
      </c>
      <c r="B36" s="56" t="s">
        <v>28</v>
      </c>
      <c r="C36" s="57"/>
      <c r="D36" s="57"/>
      <c r="E36" s="58">
        <v>34089.620000000003</v>
      </c>
      <c r="F36" s="22"/>
    </row>
    <row r="37" spans="1:6" ht="15.75" thickBot="1" x14ac:dyDescent="0.3">
      <c r="A37" s="5">
        <v>16</v>
      </c>
      <c r="B37" s="46" t="s">
        <v>22</v>
      </c>
      <c r="C37" s="47"/>
      <c r="D37" s="47"/>
      <c r="E37" s="8">
        <f>SUM(E35+E34+E33+E32+E31+E30+E26+E20+E19+E18+E15+E10+E9+E8+E36)</f>
        <v>3375521.17</v>
      </c>
    </row>
  </sheetData>
  <mergeCells count="30">
    <mergeCell ref="B35:D35"/>
    <mergeCell ref="B23:D23"/>
    <mergeCell ref="B24:D24"/>
    <mergeCell ref="B25:D25"/>
    <mergeCell ref="B28:D28"/>
    <mergeCell ref="B30:D30"/>
    <mergeCell ref="B32:D32"/>
    <mergeCell ref="B33:D33"/>
    <mergeCell ref="B31:D31"/>
    <mergeCell ref="B34:D34"/>
    <mergeCell ref="B17:D17"/>
    <mergeCell ref="B14:D14"/>
    <mergeCell ref="B15:D15"/>
    <mergeCell ref="A1:E1"/>
    <mergeCell ref="A2:D2"/>
    <mergeCell ref="B3:D3"/>
    <mergeCell ref="B4:D4"/>
    <mergeCell ref="B5:D5"/>
    <mergeCell ref="B7:D7"/>
    <mergeCell ref="B10:D10"/>
    <mergeCell ref="B8:D8"/>
    <mergeCell ref="B9:D9"/>
    <mergeCell ref="B12:D12"/>
    <mergeCell ref="B13:D13"/>
    <mergeCell ref="B18:D18"/>
    <mergeCell ref="B20:D20"/>
    <mergeCell ref="B22:D22"/>
    <mergeCell ref="B26:D26"/>
    <mergeCell ref="B29:D29"/>
    <mergeCell ref="B19:D19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7" workbookViewId="0">
      <selection activeCell="L13" sqref="L13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" bestFit="1" customWidth="1"/>
    <col min="7" max="7" width="10.28515625" hidden="1" customWidth="1"/>
    <col min="8" max="8" width="8.85546875" hidden="1" customWidth="1"/>
  </cols>
  <sheetData>
    <row r="1" spans="1:8" ht="34.15" customHeight="1" x14ac:dyDescent="0.25">
      <c r="A1" s="107" t="s">
        <v>60</v>
      </c>
      <c r="B1" s="107"/>
      <c r="C1" s="107"/>
      <c r="D1" s="107"/>
      <c r="E1" s="107"/>
    </row>
    <row r="2" spans="1:8" ht="15.75" customHeight="1" x14ac:dyDescent="0.25">
      <c r="A2" s="108"/>
      <c r="B2" s="108"/>
      <c r="C2" s="108"/>
      <c r="D2" s="108"/>
      <c r="E2" s="81"/>
    </row>
    <row r="3" spans="1:8" ht="14.45" customHeight="1" x14ac:dyDescent="0.25">
      <c r="A3" s="79">
        <v>1</v>
      </c>
      <c r="B3" s="119" t="s">
        <v>159</v>
      </c>
      <c r="C3" s="120"/>
      <c r="D3" s="121"/>
      <c r="E3" s="80">
        <f>G3+H3</f>
        <v>3333672.4100000006</v>
      </c>
      <c r="G3">
        <v>3317388.4100000006</v>
      </c>
      <c r="H3">
        <v>16284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80">
        <f t="shared" ref="E4:E5" si="0">G4+H4</f>
        <v>3172416.8799999994</v>
      </c>
      <c r="G4">
        <v>3156132.8799999994</v>
      </c>
      <c r="H4">
        <v>16284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80">
        <f t="shared" si="0"/>
        <v>738124.26000000117</v>
      </c>
      <c r="G5">
        <v>737809.26000000117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9.45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1.45" customHeight="1" thickBot="1" x14ac:dyDescent="0.3">
      <c r="A8" s="5">
        <v>1</v>
      </c>
      <c r="B8" s="110" t="s">
        <v>6</v>
      </c>
      <c r="C8" s="111"/>
      <c r="D8" s="112"/>
      <c r="E8" s="10">
        <v>215132.72</v>
      </c>
    </row>
    <row r="9" spans="1:8" ht="41.45" customHeight="1" thickBot="1" x14ac:dyDescent="0.3">
      <c r="A9" s="5">
        <v>2</v>
      </c>
      <c r="B9" s="113" t="s">
        <v>7</v>
      </c>
      <c r="C9" s="114"/>
      <c r="D9" s="115"/>
      <c r="E9" s="8">
        <v>167019.79999999999</v>
      </c>
    </row>
    <row r="10" spans="1:8" ht="41.45" customHeight="1" x14ac:dyDescent="0.25">
      <c r="A10" s="23">
        <v>3</v>
      </c>
      <c r="B10" s="104" t="s">
        <v>8</v>
      </c>
      <c r="C10" s="105"/>
      <c r="D10" s="106"/>
      <c r="E10" s="28">
        <v>1108970.3799999999</v>
      </c>
    </row>
    <row r="11" spans="1:8" x14ac:dyDescent="0.25">
      <c r="A11" s="24"/>
      <c r="B11" s="29" t="s">
        <v>9</v>
      </c>
      <c r="C11" s="30"/>
      <c r="D11" s="31"/>
      <c r="E11" s="32">
        <f>SUM(E12:E14)</f>
        <v>1027675.73</v>
      </c>
    </row>
    <row r="12" spans="1:8" s="63" customFormat="1" x14ac:dyDescent="0.25">
      <c r="A12" s="62"/>
      <c r="B12" s="146" t="s">
        <v>156</v>
      </c>
      <c r="C12" s="157"/>
      <c r="D12" s="158"/>
      <c r="E12" s="68">
        <v>150668.39000000001</v>
      </c>
    </row>
    <row r="13" spans="1:8" s="61" customFormat="1" x14ac:dyDescent="0.25">
      <c r="A13" s="59"/>
      <c r="B13" s="171" t="s">
        <v>27</v>
      </c>
      <c r="C13" s="172"/>
      <c r="D13" s="173"/>
      <c r="E13" s="60">
        <v>869622.32</v>
      </c>
    </row>
    <row r="14" spans="1:8" ht="15.75" thickBot="1" x14ac:dyDescent="0.3">
      <c r="A14" s="21"/>
      <c r="B14" s="138" t="s">
        <v>125</v>
      </c>
      <c r="C14" s="139"/>
      <c r="D14" s="140"/>
      <c r="E14" s="48">
        <v>7385.02</v>
      </c>
    </row>
    <row r="15" spans="1:8" ht="42" customHeight="1" x14ac:dyDescent="0.25">
      <c r="A15" s="37">
        <v>4</v>
      </c>
      <c r="B15" s="104" t="s">
        <v>10</v>
      </c>
      <c r="C15" s="105"/>
      <c r="D15" s="106"/>
      <c r="E15" s="28">
        <f>300469.49+80967.18</f>
        <v>381436.67</v>
      </c>
    </row>
    <row r="16" spans="1:8" x14ac:dyDescent="0.25">
      <c r="A16" s="24"/>
      <c r="B16" s="29" t="s">
        <v>9</v>
      </c>
      <c r="C16" s="30"/>
      <c r="D16" s="31"/>
      <c r="E16" s="32"/>
    </row>
    <row r="17" spans="1:5" ht="15.75" thickBot="1" x14ac:dyDescent="0.3">
      <c r="A17" s="38"/>
      <c r="B17" s="98"/>
      <c r="C17" s="99"/>
      <c r="D17" s="100"/>
      <c r="E17" s="18"/>
    </row>
    <row r="18" spans="1:5" ht="15.75" thickBot="1" x14ac:dyDescent="0.3">
      <c r="A18" s="5">
        <v>5</v>
      </c>
      <c r="B18" s="97" t="s">
        <v>11</v>
      </c>
      <c r="C18" s="97"/>
      <c r="D18" s="97"/>
      <c r="E18" s="17">
        <v>0</v>
      </c>
    </row>
    <row r="19" spans="1:5" ht="28.15" customHeight="1" thickBot="1" x14ac:dyDescent="0.3">
      <c r="A19" s="25">
        <v>6</v>
      </c>
      <c r="B19" s="125" t="s">
        <v>12</v>
      </c>
      <c r="C19" s="126"/>
      <c r="D19" s="127"/>
      <c r="E19" s="39">
        <v>11430</v>
      </c>
    </row>
    <row r="20" spans="1:5" ht="14.45" customHeight="1" x14ac:dyDescent="0.25">
      <c r="A20" s="23">
        <v>7</v>
      </c>
      <c r="B20" s="131" t="s">
        <v>13</v>
      </c>
      <c r="C20" s="132"/>
      <c r="D20" s="133"/>
      <c r="E20" s="40">
        <f>SUM(E22:E25)</f>
        <v>555476.17999999993</v>
      </c>
    </row>
    <row r="21" spans="1:5" x14ac:dyDescent="0.25">
      <c r="A21" s="24"/>
      <c r="B21" s="41" t="s">
        <v>14</v>
      </c>
      <c r="C21" s="14"/>
      <c r="D21" s="15"/>
      <c r="E21" s="42"/>
    </row>
    <row r="22" spans="1:5" ht="14.45" customHeight="1" x14ac:dyDescent="0.25">
      <c r="A22" s="33"/>
      <c r="B22" s="128" t="s">
        <v>15</v>
      </c>
      <c r="C22" s="128"/>
      <c r="D22" s="128"/>
      <c r="E22" s="13">
        <v>534519.9</v>
      </c>
    </row>
    <row r="23" spans="1:5" x14ac:dyDescent="0.25">
      <c r="A23" s="43"/>
      <c r="B23" s="128" t="s">
        <v>4</v>
      </c>
      <c r="C23" s="128"/>
      <c r="D23" s="128"/>
      <c r="E23" s="13">
        <v>20734.439999999999</v>
      </c>
    </row>
    <row r="24" spans="1:5" ht="14.45" customHeight="1" x14ac:dyDescent="0.25">
      <c r="A24" s="44"/>
      <c r="B24" s="134" t="s">
        <v>16</v>
      </c>
      <c r="C24" s="135"/>
      <c r="D24" s="136"/>
      <c r="E24" s="13">
        <v>221.84</v>
      </c>
    </row>
    <row r="25" spans="1:5" ht="15.75" thickBot="1" x14ac:dyDescent="0.3">
      <c r="A25" s="45"/>
      <c r="B25" s="129" t="s">
        <v>17</v>
      </c>
      <c r="C25" s="129"/>
      <c r="D25" s="129"/>
      <c r="E25" s="16">
        <v>0</v>
      </c>
    </row>
    <row r="26" spans="1:5" ht="27.6" customHeight="1" x14ac:dyDescent="0.25">
      <c r="A26" s="23">
        <v>8</v>
      </c>
      <c r="B26" s="104" t="s">
        <v>18</v>
      </c>
      <c r="C26" s="105"/>
      <c r="D26" s="106"/>
      <c r="E26" s="40">
        <f>SUM(E28:E29)</f>
        <v>3192.6</v>
      </c>
    </row>
    <row r="27" spans="1:5" x14ac:dyDescent="0.25">
      <c r="A27" s="24"/>
      <c r="B27" s="41" t="s">
        <v>14</v>
      </c>
      <c r="C27" s="11"/>
      <c r="D27" s="12"/>
      <c r="E27" s="42"/>
    </row>
    <row r="28" spans="1:5" x14ac:dyDescent="0.25">
      <c r="A28" s="24"/>
      <c r="B28" s="130" t="s">
        <v>23</v>
      </c>
      <c r="C28" s="130"/>
      <c r="D28" s="130"/>
      <c r="E28" s="13">
        <v>3192.6</v>
      </c>
    </row>
    <row r="29" spans="1:5" ht="14.45" customHeight="1" thickBot="1" x14ac:dyDescent="0.3">
      <c r="A29" s="25"/>
      <c r="B29" s="137" t="s">
        <v>24</v>
      </c>
      <c r="C29" s="137"/>
      <c r="D29" s="137"/>
      <c r="E29" s="16">
        <v>0</v>
      </c>
    </row>
    <row r="30" spans="1:5" ht="15.75" thickBot="1" x14ac:dyDescent="0.3">
      <c r="A30" s="9">
        <v>9</v>
      </c>
      <c r="B30" s="91" t="s">
        <v>1</v>
      </c>
      <c r="C30" s="92"/>
      <c r="D30" s="93"/>
      <c r="E30" s="17">
        <v>53028.84</v>
      </c>
    </row>
    <row r="31" spans="1:5" ht="15.75" thickBot="1" x14ac:dyDescent="0.3">
      <c r="A31" s="9">
        <v>10</v>
      </c>
      <c r="B31" s="91" t="s">
        <v>2</v>
      </c>
      <c r="C31" s="92"/>
      <c r="D31" s="93"/>
      <c r="E31" s="17">
        <v>23126.7</v>
      </c>
    </row>
    <row r="32" spans="1:5" ht="15.75" thickBot="1" x14ac:dyDescent="0.3">
      <c r="A32" s="9">
        <v>11</v>
      </c>
      <c r="B32" s="91" t="s">
        <v>3</v>
      </c>
      <c r="C32" s="92"/>
      <c r="D32" s="93"/>
      <c r="E32" s="17">
        <v>161471.20000000001</v>
      </c>
    </row>
    <row r="33" spans="1:6" ht="15.75" thickBot="1" x14ac:dyDescent="0.3">
      <c r="A33" s="9">
        <v>12</v>
      </c>
      <c r="B33" s="91" t="s">
        <v>19</v>
      </c>
      <c r="C33" s="92"/>
      <c r="D33" s="93"/>
      <c r="E33" s="17">
        <v>58380.55</v>
      </c>
    </row>
    <row r="34" spans="1:6" ht="15.75" thickBot="1" x14ac:dyDescent="0.3">
      <c r="A34" s="9">
        <v>13</v>
      </c>
      <c r="B34" s="91" t="s">
        <v>20</v>
      </c>
      <c r="C34" s="92"/>
      <c r="D34" s="93"/>
      <c r="E34" s="17">
        <v>134729.88</v>
      </c>
    </row>
    <row r="35" spans="1:6" ht="27" customHeight="1" thickBot="1" x14ac:dyDescent="0.3">
      <c r="A35" s="5">
        <v>14</v>
      </c>
      <c r="B35" s="122" t="s">
        <v>21</v>
      </c>
      <c r="C35" s="123"/>
      <c r="D35" s="124"/>
      <c r="E35" s="28">
        <v>229545.27</v>
      </c>
      <c r="F35" s="22"/>
    </row>
    <row r="36" spans="1:6" ht="15.75" thickBot="1" x14ac:dyDescent="0.3">
      <c r="A36" s="9">
        <v>15</v>
      </c>
      <c r="B36" s="56" t="s">
        <v>28</v>
      </c>
      <c r="C36" s="57"/>
      <c r="D36" s="57"/>
      <c r="E36" s="58">
        <v>22371.48</v>
      </c>
      <c r="F36" s="22"/>
    </row>
    <row r="37" spans="1:6" ht="15.75" thickBot="1" x14ac:dyDescent="0.3">
      <c r="A37" s="5">
        <v>16</v>
      </c>
      <c r="B37" s="46" t="s">
        <v>22</v>
      </c>
      <c r="C37" s="47"/>
      <c r="D37" s="47"/>
      <c r="E37" s="8">
        <f>SUM(E35+E34+E33+E32+E31+E30+E26+E20+E19+E18+E15+E10+E9+E8+E36)</f>
        <v>3125312.2699999996</v>
      </c>
    </row>
  </sheetData>
  <mergeCells count="30">
    <mergeCell ref="B35:D35"/>
    <mergeCell ref="B34:D34"/>
    <mergeCell ref="B20:D20"/>
    <mergeCell ref="B22:D22"/>
    <mergeCell ref="B23:D23"/>
    <mergeCell ref="B24:D24"/>
    <mergeCell ref="B26:D26"/>
    <mergeCell ref="B29:D29"/>
    <mergeCell ref="B31:D31"/>
    <mergeCell ref="B32:D32"/>
    <mergeCell ref="B30:D30"/>
    <mergeCell ref="B33:D33"/>
    <mergeCell ref="B25:D25"/>
    <mergeCell ref="B28:D28"/>
    <mergeCell ref="A1:E1"/>
    <mergeCell ref="A2:D2"/>
    <mergeCell ref="B3:D3"/>
    <mergeCell ref="B4:D4"/>
    <mergeCell ref="B5:D5"/>
    <mergeCell ref="B7:D7"/>
    <mergeCell ref="B10:D10"/>
    <mergeCell ref="B14:D14"/>
    <mergeCell ref="B15:D15"/>
    <mergeCell ref="B8:D8"/>
    <mergeCell ref="B9:D9"/>
    <mergeCell ref="B19:D19"/>
    <mergeCell ref="B12:D12"/>
    <mergeCell ref="B13:D13"/>
    <mergeCell ref="B18:D18"/>
    <mergeCell ref="B17:D17"/>
  </mergeCells>
  <pageMargins left="0" right="0" top="0" bottom="0" header="0.31496062992125984" footer="0.3149606299212598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2" workbookViewId="0">
      <selection activeCell="K10" sqref="K10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" bestFit="1" customWidth="1"/>
    <col min="7" max="7" width="10.5703125" hidden="1" customWidth="1"/>
    <col min="8" max="8" width="8.85546875" hidden="1" customWidth="1"/>
  </cols>
  <sheetData>
    <row r="1" spans="1:8" ht="31.9" customHeight="1" x14ac:dyDescent="0.25">
      <c r="A1" s="107" t="s">
        <v>25</v>
      </c>
      <c r="B1" s="107"/>
      <c r="C1" s="107"/>
      <c r="D1" s="107"/>
      <c r="E1" s="107"/>
    </row>
    <row r="2" spans="1:8" ht="15.75" customHeight="1" x14ac:dyDescent="0.25">
      <c r="A2" s="108"/>
      <c r="B2" s="108"/>
      <c r="C2" s="108"/>
      <c r="D2" s="108"/>
      <c r="E2" s="81"/>
    </row>
    <row r="3" spans="1:8" ht="14.45" customHeight="1" x14ac:dyDescent="0.25">
      <c r="A3" s="79">
        <v>1</v>
      </c>
      <c r="B3" s="119" t="s">
        <v>159</v>
      </c>
      <c r="C3" s="120"/>
      <c r="D3" s="121"/>
      <c r="E3" s="80">
        <f>SUM(G3:H3)</f>
        <v>3234529.77</v>
      </c>
      <c r="G3">
        <v>3218245.77</v>
      </c>
      <c r="H3">
        <v>16284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80">
        <f t="shared" ref="E4:E5" si="0">SUM(G4:H4)</f>
        <v>3287111.4000000004</v>
      </c>
      <c r="G4">
        <v>3270827.4000000004</v>
      </c>
      <c r="H4">
        <v>16284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80">
        <f t="shared" si="0"/>
        <v>247346.15999999968</v>
      </c>
      <c r="G5">
        <v>247031.15999999968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30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1.45" customHeight="1" thickBot="1" x14ac:dyDescent="0.3">
      <c r="A8" s="5">
        <v>1</v>
      </c>
      <c r="B8" s="110" t="s">
        <v>6</v>
      </c>
      <c r="C8" s="111"/>
      <c r="D8" s="112"/>
      <c r="E8" s="10">
        <v>210883.76</v>
      </c>
    </row>
    <row r="9" spans="1:8" ht="41.45" customHeight="1" thickBot="1" x14ac:dyDescent="0.3">
      <c r="A9" s="5">
        <v>2</v>
      </c>
      <c r="B9" s="113" t="s">
        <v>7</v>
      </c>
      <c r="C9" s="114"/>
      <c r="D9" s="115"/>
      <c r="E9" s="8">
        <v>163718.99</v>
      </c>
    </row>
    <row r="10" spans="1:8" ht="41.45" customHeight="1" x14ac:dyDescent="0.25">
      <c r="A10" s="23">
        <v>3</v>
      </c>
      <c r="B10" s="104" t="s">
        <v>8</v>
      </c>
      <c r="C10" s="105"/>
      <c r="D10" s="106"/>
      <c r="E10" s="28">
        <v>181939.72</v>
      </c>
    </row>
    <row r="11" spans="1:8" x14ac:dyDescent="0.25">
      <c r="A11" s="24"/>
      <c r="B11" s="29" t="s">
        <v>9</v>
      </c>
      <c r="C11" s="30"/>
      <c r="D11" s="31"/>
      <c r="E11" s="32">
        <f>E12</f>
        <v>96729.32</v>
      </c>
    </row>
    <row r="12" spans="1:8" x14ac:dyDescent="0.25">
      <c r="A12" s="33"/>
      <c r="B12" s="94" t="s">
        <v>157</v>
      </c>
      <c r="C12" s="144"/>
      <c r="D12" s="145"/>
      <c r="E12" s="34">
        <v>96729.32</v>
      </c>
    </row>
    <row r="13" spans="1:8" ht="15.75" thickBot="1" x14ac:dyDescent="0.3">
      <c r="A13" s="21"/>
      <c r="B13" s="138"/>
      <c r="C13" s="139"/>
      <c r="D13" s="140"/>
      <c r="E13" s="36"/>
    </row>
    <row r="14" spans="1:8" ht="41.45" customHeight="1" x14ac:dyDescent="0.25">
      <c r="A14" s="37">
        <v>4</v>
      </c>
      <c r="B14" s="104" t="s">
        <v>10</v>
      </c>
      <c r="C14" s="105"/>
      <c r="D14" s="106"/>
      <c r="E14" s="28">
        <f>E15+423592.06+79367.02</f>
        <v>567621.61</v>
      </c>
    </row>
    <row r="15" spans="1:8" ht="16.5" customHeight="1" x14ac:dyDescent="0.25">
      <c r="A15" s="24"/>
      <c r="B15" s="29" t="s">
        <v>9</v>
      </c>
      <c r="C15" s="30"/>
      <c r="D15" s="31"/>
      <c r="E15" s="32">
        <f>SUM(E16:E18)</f>
        <v>64662.530000000006</v>
      </c>
    </row>
    <row r="16" spans="1:8" x14ac:dyDescent="0.25">
      <c r="A16" s="33"/>
      <c r="B16" s="94" t="s">
        <v>86</v>
      </c>
      <c r="C16" s="95"/>
      <c r="D16" s="96"/>
      <c r="E16" s="34">
        <v>5343.26</v>
      </c>
    </row>
    <row r="17" spans="1:5" x14ac:dyDescent="0.25">
      <c r="A17" s="33"/>
      <c r="B17" s="94" t="s">
        <v>111</v>
      </c>
      <c r="C17" s="144"/>
      <c r="D17" s="145"/>
      <c r="E17" s="34">
        <v>14353.11</v>
      </c>
    </row>
    <row r="18" spans="1:5" x14ac:dyDescent="0.25">
      <c r="A18" s="33"/>
      <c r="B18" s="141" t="s">
        <v>132</v>
      </c>
      <c r="C18" s="142"/>
      <c r="D18" s="143"/>
      <c r="E18" s="35">
        <v>44966.16</v>
      </c>
    </row>
    <row r="19" spans="1:5" ht="15.75" thickBot="1" x14ac:dyDescent="0.3">
      <c r="A19" s="38"/>
      <c r="B19" s="98"/>
      <c r="C19" s="99"/>
      <c r="D19" s="100"/>
      <c r="E19" s="18"/>
    </row>
    <row r="20" spans="1:5" ht="15.75" thickBot="1" x14ac:dyDescent="0.3">
      <c r="A20" s="5">
        <v>5</v>
      </c>
      <c r="B20" s="97" t="s">
        <v>11</v>
      </c>
      <c r="C20" s="97"/>
      <c r="D20" s="97"/>
      <c r="E20" s="17">
        <v>0</v>
      </c>
    </row>
    <row r="21" spans="1:5" ht="27" customHeight="1" thickBot="1" x14ac:dyDescent="0.3">
      <c r="A21" s="25">
        <v>6</v>
      </c>
      <c r="B21" s="125" t="s">
        <v>12</v>
      </c>
      <c r="C21" s="126"/>
      <c r="D21" s="127"/>
      <c r="E21" s="39">
        <v>11430</v>
      </c>
    </row>
    <row r="22" spans="1:5" x14ac:dyDescent="0.25">
      <c r="A22" s="23">
        <v>7</v>
      </c>
      <c r="B22" s="131" t="s">
        <v>13</v>
      </c>
      <c r="C22" s="132"/>
      <c r="D22" s="133"/>
      <c r="E22" s="40">
        <f>SUM(E24:E27)</f>
        <v>555209.71999999986</v>
      </c>
    </row>
    <row r="23" spans="1:5" ht="14.45" customHeight="1" x14ac:dyDescent="0.25">
      <c r="A23" s="24"/>
      <c r="B23" s="41" t="s">
        <v>14</v>
      </c>
      <c r="C23" s="14"/>
      <c r="D23" s="15"/>
      <c r="E23" s="42"/>
    </row>
    <row r="24" spans="1:5" x14ac:dyDescent="0.25">
      <c r="A24" s="33"/>
      <c r="B24" s="128" t="s">
        <v>15</v>
      </c>
      <c r="C24" s="128"/>
      <c r="D24" s="128"/>
      <c r="E24" s="13">
        <v>534253.43999999994</v>
      </c>
    </row>
    <row r="25" spans="1:5" ht="14.45" customHeight="1" x14ac:dyDescent="0.25">
      <c r="A25" s="43"/>
      <c r="B25" s="128" t="s">
        <v>4</v>
      </c>
      <c r="C25" s="128"/>
      <c r="D25" s="128"/>
      <c r="E25" s="13">
        <v>20734.439999999999</v>
      </c>
    </row>
    <row r="26" spans="1:5" x14ac:dyDescent="0.25">
      <c r="A26" s="44"/>
      <c r="B26" s="134" t="s">
        <v>16</v>
      </c>
      <c r="C26" s="135"/>
      <c r="D26" s="136"/>
      <c r="E26" s="13">
        <v>221.84</v>
      </c>
    </row>
    <row r="27" spans="1:5" ht="14.45" customHeight="1" thickBot="1" x14ac:dyDescent="0.3">
      <c r="A27" s="45"/>
      <c r="B27" s="129" t="s">
        <v>17</v>
      </c>
      <c r="C27" s="129"/>
      <c r="D27" s="129"/>
      <c r="E27" s="16">
        <v>0</v>
      </c>
    </row>
    <row r="28" spans="1:5" ht="27" customHeight="1" x14ac:dyDescent="0.25">
      <c r="A28" s="23">
        <v>8</v>
      </c>
      <c r="B28" s="104" t="s">
        <v>18</v>
      </c>
      <c r="C28" s="105"/>
      <c r="D28" s="106"/>
      <c r="E28" s="40">
        <f>SUM(E30:E31)</f>
        <v>7060.2</v>
      </c>
    </row>
    <row r="29" spans="1:5" x14ac:dyDescent="0.25">
      <c r="A29" s="24"/>
      <c r="B29" s="41" t="s">
        <v>14</v>
      </c>
      <c r="C29" s="11"/>
      <c r="D29" s="12"/>
      <c r="E29" s="42"/>
    </row>
    <row r="30" spans="1:5" x14ac:dyDescent="0.25">
      <c r="A30" s="24"/>
      <c r="B30" s="130" t="s">
        <v>23</v>
      </c>
      <c r="C30" s="130"/>
      <c r="D30" s="130"/>
      <c r="E30" s="13">
        <v>3100.2</v>
      </c>
    </row>
    <row r="31" spans="1:5" ht="15.75" thickBot="1" x14ac:dyDescent="0.3">
      <c r="A31" s="25"/>
      <c r="B31" s="137" t="s">
        <v>24</v>
      </c>
      <c r="C31" s="137"/>
      <c r="D31" s="137"/>
      <c r="E31" s="16">
        <v>3960</v>
      </c>
    </row>
    <row r="32" spans="1:5" ht="14.45" customHeight="1" thickBot="1" x14ac:dyDescent="0.3">
      <c r="A32" s="9">
        <v>9</v>
      </c>
      <c r="B32" s="91" t="s">
        <v>1</v>
      </c>
      <c r="C32" s="92"/>
      <c r="D32" s="93"/>
      <c r="E32" s="17">
        <v>19191</v>
      </c>
    </row>
    <row r="33" spans="1:6" ht="15.75" thickBot="1" x14ac:dyDescent="0.3">
      <c r="A33" s="9">
        <v>10</v>
      </c>
      <c r="B33" s="91" t="s">
        <v>2</v>
      </c>
      <c r="C33" s="92"/>
      <c r="D33" s="93"/>
      <c r="E33" s="17">
        <v>23126.7</v>
      </c>
    </row>
    <row r="34" spans="1:6" ht="15.75" thickBot="1" x14ac:dyDescent="0.3">
      <c r="A34" s="9">
        <v>11</v>
      </c>
      <c r="B34" s="91" t="s">
        <v>3</v>
      </c>
      <c r="C34" s="92"/>
      <c r="D34" s="93"/>
      <c r="E34" s="17">
        <v>158280.04</v>
      </c>
    </row>
    <row r="35" spans="1:6" ht="15.75" thickBot="1" x14ac:dyDescent="0.3">
      <c r="A35" s="9">
        <v>12</v>
      </c>
      <c r="B35" s="91" t="s">
        <v>19</v>
      </c>
      <c r="C35" s="92"/>
      <c r="D35" s="93"/>
      <c r="E35" s="17">
        <v>60502.11</v>
      </c>
    </row>
    <row r="36" spans="1:6" ht="15.75" thickBot="1" x14ac:dyDescent="0.3">
      <c r="A36" s="9">
        <v>13</v>
      </c>
      <c r="B36" s="91" t="s">
        <v>20</v>
      </c>
      <c r="C36" s="92"/>
      <c r="D36" s="93"/>
      <c r="E36" s="17">
        <v>132476.03</v>
      </c>
    </row>
    <row r="37" spans="1:6" ht="28.15" customHeight="1" thickBot="1" x14ac:dyDescent="0.3">
      <c r="A37" s="5">
        <v>14</v>
      </c>
      <c r="B37" s="122" t="s">
        <v>21</v>
      </c>
      <c r="C37" s="123"/>
      <c r="D37" s="124"/>
      <c r="E37" s="28">
        <f>154269.72+7597.17+7912.38-90573.14</f>
        <v>79206.130000000019</v>
      </c>
      <c r="F37" s="22"/>
    </row>
    <row r="38" spans="1:6" ht="15.75" thickBot="1" x14ac:dyDescent="0.3">
      <c r="A38" s="9">
        <v>15</v>
      </c>
      <c r="B38" s="56" t="s">
        <v>28</v>
      </c>
      <c r="C38" s="57"/>
      <c r="D38" s="57"/>
      <c r="E38" s="58">
        <v>21997.23</v>
      </c>
      <c r="F38" s="22"/>
    </row>
    <row r="39" spans="1:6" ht="15.75" thickBot="1" x14ac:dyDescent="0.3">
      <c r="A39" s="5">
        <v>16</v>
      </c>
      <c r="B39" s="46" t="s">
        <v>22</v>
      </c>
      <c r="C39" s="47"/>
      <c r="D39" s="47"/>
      <c r="E39" s="8">
        <f>SUM(E37+E36+E35+E34+E33+E32+E28+E22+E21+E20+E14+E10+E9+E8+E38)</f>
        <v>2192643.2399999998</v>
      </c>
    </row>
  </sheetData>
  <mergeCells count="32">
    <mergeCell ref="B7:D7"/>
    <mergeCell ref="B10:D10"/>
    <mergeCell ref="B8:D8"/>
    <mergeCell ref="B9:D9"/>
    <mergeCell ref="B37:D37"/>
    <mergeCell ref="B25:D25"/>
    <mergeCell ref="B26:D26"/>
    <mergeCell ref="B27:D27"/>
    <mergeCell ref="B30:D30"/>
    <mergeCell ref="B32:D32"/>
    <mergeCell ref="B34:D34"/>
    <mergeCell ref="B35:D35"/>
    <mergeCell ref="B33:D33"/>
    <mergeCell ref="B36:D36"/>
    <mergeCell ref="B12:D12"/>
    <mergeCell ref="A1:E1"/>
    <mergeCell ref="A2:D2"/>
    <mergeCell ref="B3:D3"/>
    <mergeCell ref="B4:D4"/>
    <mergeCell ref="B5:D5"/>
    <mergeCell ref="B18:D18"/>
    <mergeCell ref="B19:D19"/>
    <mergeCell ref="B13:D13"/>
    <mergeCell ref="B16:D16"/>
    <mergeCell ref="B17:D17"/>
    <mergeCell ref="B14:D14"/>
    <mergeCell ref="B31:D31"/>
    <mergeCell ref="B21:D21"/>
    <mergeCell ref="B20:D20"/>
    <mergeCell ref="B22:D22"/>
    <mergeCell ref="B24:D24"/>
    <mergeCell ref="B28:D28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7" workbookViewId="0">
      <selection activeCell="K12" sqref="K12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" bestFit="1" customWidth="1"/>
    <col min="7" max="8" width="8.85546875" hidden="1" customWidth="1"/>
  </cols>
  <sheetData>
    <row r="1" spans="1:8" ht="34.15" customHeight="1" x14ac:dyDescent="0.25">
      <c r="A1" s="107" t="s">
        <v>50</v>
      </c>
      <c r="B1" s="107"/>
      <c r="C1" s="107"/>
      <c r="D1" s="107"/>
      <c r="E1" s="107"/>
    </row>
    <row r="2" spans="1:8" ht="15.75" customHeight="1" x14ac:dyDescent="0.25">
      <c r="A2" s="108"/>
      <c r="B2" s="108"/>
      <c r="C2" s="108"/>
      <c r="D2" s="108"/>
      <c r="E2" s="81"/>
    </row>
    <row r="3" spans="1:8" ht="14.45" customHeight="1" x14ac:dyDescent="0.25">
      <c r="A3" s="79">
        <v>1</v>
      </c>
      <c r="B3" s="119" t="s">
        <v>159</v>
      </c>
      <c r="C3" s="120"/>
      <c r="D3" s="121"/>
      <c r="E3" s="80">
        <f>SUM(G3:H3)</f>
        <v>4791553.47</v>
      </c>
      <c r="G3">
        <v>4774393.47</v>
      </c>
      <c r="H3">
        <v>17160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80">
        <f t="shared" ref="E4:E5" si="0">SUM(G4:H4)</f>
        <v>4780944.8800000018</v>
      </c>
      <c r="G4">
        <v>4763784.8800000018</v>
      </c>
      <c r="H4">
        <v>17160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80">
        <f t="shared" si="0"/>
        <v>751080.18999999762</v>
      </c>
      <c r="G5">
        <v>750765.18999999762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30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2" customHeight="1" thickBot="1" x14ac:dyDescent="0.3">
      <c r="A8" s="5">
        <v>1</v>
      </c>
      <c r="B8" s="110" t="s">
        <v>6</v>
      </c>
      <c r="C8" s="111"/>
      <c r="D8" s="112"/>
      <c r="E8" s="10">
        <v>323055.94</v>
      </c>
    </row>
    <row r="9" spans="1:8" ht="42" customHeight="1" thickBot="1" x14ac:dyDescent="0.3">
      <c r="A9" s="5">
        <v>2</v>
      </c>
      <c r="B9" s="113" t="s">
        <v>7</v>
      </c>
      <c r="C9" s="114"/>
      <c r="D9" s="115"/>
      <c r="E9" s="8">
        <v>250859.75</v>
      </c>
    </row>
    <row r="10" spans="1:8" ht="42" customHeight="1" x14ac:dyDescent="0.25">
      <c r="A10" s="23">
        <v>3</v>
      </c>
      <c r="B10" s="104" t="s">
        <v>8</v>
      </c>
      <c r="C10" s="105"/>
      <c r="D10" s="106"/>
      <c r="E10" s="28">
        <v>978968.6</v>
      </c>
    </row>
    <row r="11" spans="1:8" x14ac:dyDescent="0.25">
      <c r="A11" s="24"/>
      <c r="B11" s="29" t="s">
        <v>9</v>
      </c>
      <c r="C11" s="30"/>
      <c r="D11" s="31"/>
      <c r="E11" s="32">
        <f>E12</f>
        <v>848828.82</v>
      </c>
    </row>
    <row r="12" spans="1:8" x14ac:dyDescent="0.25">
      <c r="A12" s="33"/>
      <c r="B12" s="94" t="s">
        <v>80</v>
      </c>
      <c r="C12" s="95"/>
      <c r="D12" s="96"/>
      <c r="E12" s="34">
        <v>848828.82</v>
      </c>
    </row>
    <row r="13" spans="1:8" ht="15.75" thickBot="1" x14ac:dyDescent="0.3">
      <c r="A13" s="21"/>
      <c r="B13" s="138"/>
      <c r="C13" s="139"/>
      <c r="D13" s="140"/>
      <c r="E13" s="36"/>
    </row>
    <row r="14" spans="1:8" ht="42" customHeight="1" x14ac:dyDescent="0.25">
      <c r="A14" s="37">
        <v>4</v>
      </c>
      <c r="B14" s="104" t="s">
        <v>10</v>
      </c>
      <c r="C14" s="105"/>
      <c r="D14" s="106"/>
      <c r="E14" s="28">
        <v>434173.77</v>
      </c>
    </row>
    <row r="15" spans="1:8" x14ac:dyDescent="0.25">
      <c r="A15" s="24"/>
      <c r="B15" s="29" t="s">
        <v>9</v>
      </c>
      <c r="C15" s="30"/>
      <c r="D15" s="31"/>
      <c r="E15" s="32"/>
    </row>
    <row r="16" spans="1:8" ht="15.75" thickBot="1" x14ac:dyDescent="0.3">
      <c r="A16" s="38"/>
      <c r="B16" s="98"/>
      <c r="C16" s="99"/>
      <c r="D16" s="100"/>
      <c r="E16" s="18"/>
    </row>
    <row r="17" spans="1:5" ht="15.75" thickBot="1" x14ac:dyDescent="0.3">
      <c r="A17" s="5">
        <v>5</v>
      </c>
      <c r="B17" s="97" t="s">
        <v>11</v>
      </c>
      <c r="C17" s="97"/>
      <c r="D17" s="97"/>
      <c r="E17" s="17">
        <v>37401.599999999999</v>
      </c>
    </row>
    <row r="18" spans="1:5" ht="27.6" customHeight="1" thickBot="1" x14ac:dyDescent="0.3">
      <c r="A18" s="25">
        <v>6</v>
      </c>
      <c r="B18" s="125" t="s">
        <v>12</v>
      </c>
      <c r="C18" s="126"/>
      <c r="D18" s="127"/>
      <c r="E18" s="39">
        <v>36000</v>
      </c>
    </row>
    <row r="19" spans="1:5" ht="14.45" customHeight="1" x14ac:dyDescent="0.25">
      <c r="A19" s="23">
        <v>7</v>
      </c>
      <c r="B19" s="131" t="s">
        <v>13</v>
      </c>
      <c r="C19" s="132"/>
      <c r="D19" s="133"/>
      <c r="E19" s="40">
        <f>SUM(E21:E24)</f>
        <v>545320.39999999991</v>
      </c>
    </row>
    <row r="20" spans="1:5" x14ac:dyDescent="0.25">
      <c r="A20" s="24"/>
      <c r="B20" s="41" t="s">
        <v>14</v>
      </c>
      <c r="C20" s="14"/>
      <c r="D20" s="15"/>
      <c r="E20" s="42"/>
    </row>
    <row r="21" spans="1:5" ht="14.45" customHeight="1" x14ac:dyDescent="0.25">
      <c r="A21" s="33"/>
      <c r="B21" s="128" t="s">
        <v>15</v>
      </c>
      <c r="C21" s="128"/>
      <c r="D21" s="128"/>
      <c r="E21" s="13">
        <v>425108.75</v>
      </c>
    </row>
    <row r="22" spans="1:5" ht="15" customHeight="1" x14ac:dyDescent="0.25">
      <c r="A22" s="43"/>
      <c r="B22" s="128" t="s">
        <v>4</v>
      </c>
      <c r="C22" s="128"/>
      <c r="D22" s="128"/>
      <c r="E22" s="13">
        <v>19934.349999999999</v>
      </c>
    </row>
    <row r="23" spans="1:5" ht="14.45" customHeight="1" x14ac:dyDescent="0.25">
      <c r="A23" s="44"/>
      <c r="B23" s="134" t="s">
        <v>16</v>
      </c>
      <c r="C23" s="135"/>
      <c r="D23" s="136"/>
      <c r="E23" s="13">
        <v>277.3</v>
      </c>
    </row>
    <row r="24" spans="1:5" ht="15.75" thickBot="1" x14ac:dyDescent="0.3">
      <c r="A24" s="45"/>
      <c r="B24" s="129" t="s">
        <v>17</v>
      </c>
      <c r="C24" s="129"/>
      <c r="D24" s="129"/>
      <c r="E24" s="16">
        <v>100000</v>
      </c>
    </row>
    <row r="25" spans="1:5" ht="27.6" customHeight="1" x14ac:dyDescent="0.25">
      <c r="A25" s="23">
        <v>8</v>
      </c>
      <c r="B25" s="104" t="s">
        <v>18</v>
      </c>
      <c r="C25" s="105"/>
      <c r="D25" s="106"/>
      <c r="E25" s="40">
        <f>SUM(E27:E28)</f>
        <v>7699.2</v>
      </c>
    </row>
    <row r="26" spans="1:5" x14ac:dyDescent="0.25">
      <c r="A26" s="24"/>
      <c r="B26" s="41" t="s">
        <v>14</v>
      </c>
      <c r="C26" s="11"/>
      <c r="D26" s="12"/>
      <c r="E26" s="42"/>
    </row>
    <row r="27" spans="1:5" x14ac:dyDescent="0.25">
      <c r="A27" s="24"/>
      <c r="B27" s="130" t="s">
        <v>23</v>
      </c>
      <c r="C27" s="130"/>
      <c r="D27" s="130"/>
      <c r="E27" s="13">
        <v>7699.2</v>
      </c>
    </row>
    <row r="28" spans="1:5" ht="14.45" customHeight="1" thickBot="1" x14ac:dyDescent="0.3">
      <c r="A28" s="25"/>
      <c r="B28" s="137" t="s">
        <v>24</v>
      </c>
      <c r="C28" s="137"/>
      <c r="D28" s="137"/>
      <c r="E28" s="16">
        <v>0</v>
      </c>
    </row>
    <row r="29" spans="1:5" ht="15.75" thickBot="1" x14ac:dyDescent="0.3">
      <c r="A29" s="9">
        <v>9</v>
      </c>
      <c r="B29" s="91" t="s">
        <v>1</v>
      </c>
      <c r="C29" s="92"/>
      <c r="D29" s="93"/>
      <c r="E29" s="17">
        <v>17717.64</v>
      </c>
    </row>
    <row r="30" spans="1:5" ht="15.75" thickBot="1" x14ac:dyDescent="0.3">
      <c r="A30" s="9">
        <v>10</v>
      </c>
      <c r="B30" s="91" t="s">
        <v>2</v>
      </c>
      <c r="C30" s="92"/>
      <c r="D30" s="93"/>
      <c r="E30" s="17">
        <v>36784.199999999997</v>
      </c>
    </row>
    <row r="31" spans="1:5" ht="15.75" thickBot="1" x14ac:dyDescent="0.3">
      <c r="A31" s="9">
        <v>11</v>
      </c>
      <c r="B31" s="91" t="s">
        <v>3</v>
      </c>
      <c r="C31" s="92"/>
      <c r="D31" s="93"/>
      <c r="E31" s="17">
        <v>242525.87</v>
      </c>
    </row>
    <row r="32" spans="1:5" ht="15.75" thickBot="1" x14ac:dyDescent="0.3">
      <c r="A32" s="9">
        <v>12</v>
      </c>
      <c r="B32" s="91" t="s">
        <v>19</v>
      </c>
      <c r="C32" s="92"/>
      <c r="D32" s="93"/>
      <c r="E32" s="17">
        <v>88118.080000000002</v>
      </c>
    </row>
    <row r="33" spans="1:6" ht="15.75" thickBot="1" x14ac:dyDescent="0.3">
      <c r="A33" s="9">
        <v>13</v>
      </c>
      <c r="B33" s="91" t="s">
        <v>20</v>
      </c>
      <c r="C33" s="92"/>
      <c r="D33" s="93"/>
      <c r="E33" s="17">
        <v>202847.06</v>
      </c>
    </row>
    <row r="34" spans="1:6" ht="27.6" customHeight="1" thickBot="1" x14ac:dyDescent="0.3">
      <c r="A34" s="5">
        <v>14</v>
      </c>
      <c r="B34" s="122" t="s">
        <v>21</v>
      </c>
      <c r="C34" s="123"/>
      <c r="D34" s="124"/>
      <c r="E34" s="28">
        <v>363009.6</v>
      </c>
      <c r="F34" s="22"/>
    </row>
    <row r="35" spans="1:6" ht="15.75" thickBot="1" x14ac:dyDescent="0.3">
      <c r="A35" s="9">
        <v>15</v>
      </c>
      <c r="B35" s="56" t="s">
        <v>28</v>
      </c>
      <c r="C35" s="57"/>
      <c r="D35" s="57"/>
      <c r="E35" s="58">
        <v>33682.120000000003</v>
      </c>
      <c r="F35" s="22"/>
    </row>
    <row r="36" spans="1:6" ht="15.75" thickBot="1" x14ac:dyDescent="0.3">
      <c r="A36" s="5">
        <v>16</v>
      </c>
      <c r="B36" s="46" t="s">
        <v>22</v>
      </c>
      <c r="C36" s="47"/>
      <c r="D36" s="47"/>
      <c r="E36" s="8">
        <f>SUM(E34+E33+E32+E31+E30+E25+E19+E18+E17+E14+E10+E9+E8+E35)</f>
        <v>3580446.19</v>
      </c>
    </row>
  </sheetData>
  <mergeCells count="29">
    <mergeCell ref="B34:D34"/>
    <mergeCell ref="B33:D33"/>
    <mergeCell ref="B19:D19"/>
    <mergeCell ref="B21:D21"/>
    <mergeCell ref="B22:D22"/>
    <mergeCell ref="B23:D23"/>
    <mergeCell ref="B25:D25"/>
    <mergeCell ref="B28:D28"/>
    <mergeCell ref="B30:D30"/>
    <mergeCell ref="B31:D31"/>
    <mergeCell ref="B29:D29"/>
    <mergeCell ref="B32:D32"/>
    <mergeCell ref="B24:D24"/>
    <mergeCell ref="B27:D27"/>
    <mergeCell ref="A1:E1"/>
    <mergeCell ref="A2:D2"/>
    <mergeCell ref="B3:D3"/>
    <mergeCell ref="B4:D4"/>
    <mergeCell ref="B5:D5"/>
    <mergeCell ref="B16:D16"/>
    <mergeCell ref="B18:D18"/>
    <mergeCell ref="B12:D12"/>
    <mergeCell ref="B17:D17"/>
    <mergeCell ref="B7:D7"/>
    <mergeCell ref="B10:D10"/>
    <mergeCell ref="B13:D13"/>
    <mergeCell ref="B14:D14"/>
    <mergeCell ref="B8:D8"/>
    <mergeCell ref="B9:D9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M10" sqref="M10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28515625" customWidth="1"/>
    <col min="7" max="7" width="11.42578125" hidden="1" customWidth="1"/>
    <col min="8" max="8" width="8.85546875" hidden="1" customWidth="1"/>
  </cols>
  <sheetData>
    <row r="1" spans="1:8" ht="34.9" customHeight="1" x14ac:dyDescent="0.25">
      <c r="A1" s="107" t="s">
        <v>51</v>
      </c>
      <c r="B1" s="107"/>
      <c r="C1" s="107"/>
      <c r="D1" s="107"/>
      <c r="E1" s="107"/>
    </row>
    <row r="2" spans="1:8" ht="15.75" customHeight="1" x14ac:dyDescent="0.25">
      <c r="A2" s="108"/>
      <c r="B2" s="108"/>
      <c r="C2" s="108"/>
      <c r="D2" s="108"/>
      <c r="E2" s="81"/>
    </row>
    <row r="3" spans="1:8" ht="14.45" customHeight="1" x14ac:dyDescent="0.25">
      <c r="A3" s="79">
        <v>1</v>
      </c>
      <c r="B3" s="119" t="s">
        <v>159</v>
      </c>
      <c r="C3" s="120"/>
      <c r="D3" s="121"/>
      <c r="E3" s="80">
        <f>SUM(G3:H3)</f>
        <v>1131555.43</v>
      </c>
      <c r="G3">
        <v>1116075.43</v>
      </c>
      <c r="H3">
        <v>15480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80">
        <f t="shared" ref="E4" si="0">SUM(G4:H4)</f>
        <v>1067470.94</v>
      </c>
      <c r="G4">
        <v>1051990.94</v>
      </c>
      <c r="H4">
        <v>15480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80">
        <f>SUM(G5:H5)</f>
        <v>272638.37000000011</v>
      </c>
      <c r="G5">
        <v>272323.37000000011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8.15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2.6" customHeight="1" thickBot="1" x14ac:dyDescent="0.3">
      <c r="A8" s="5">
        <v>1</v>
      </c>
      <c r="B8" s="110" t="s">
        <v>6</v>
      </c>
      <c r="C8" s="111"/>
      <c r="D8" s="112"/>
      <c r="E8" s="10">
        <v>100411.14</v>
      </c>
    </row>
    <row r="9" spans="1:8" ht="42.6" customHeight="1" thickBot="1" x14ac:dyDescent="0.3">
      <c r="A9" s="5">
        <v>2</v>
      </c>
      <c r="B9" s="113" t="s">
        <v>7</v>
      </c>
      <c r="C9" s="114"/>
      <c r="D9" s="115"/>
      <c r="E9" s="8">
        <v>77898.55</v>
      </c>
    </row>
    <row r="10" spans="1:8" ht="42.6" customHeight="1" x14ac:dyDescent="0.25">
      <c r="A10" s="23">
        <v>3</v>
      </c>
      <c r="B10" s="104" t="s">
        <v>8</v>
      </c>
      <c r="C10" s="105"/>
      <c r="D10" s="106"/>
      <c r="E10" s="28">
        <f>E11+193739.28</f>
        <v>615191.18000000005</v>
      </c>
    </row>
    <row r="11" spans="1:8" x14ac:dyDescent="0.25">
      <c r="A11" s="24"/>
      <c r="B11" s="29" t="s">
        <v>9</v>
      </c>
      <c r="C11" s="30"/>
      <c r="D11" s="31"/>
      <c r="E11" s="32">
        <f>SUM(E12:E15)</f>
        <v>421451.9</v>
      </c>
    </row>
    <row r="12" spans="1:8" s="63" customFormat="1" x14ac:dyDescent="0.25">
      <c r="A12" s="62"/>
      <c r="B12" s="146" t="s">
        <v>117</v>
      </c>
      <c r="C12" s="157"/>
      <c r="D12" s="158"/>
      <c r="E12" s="68">
        <v>179918.39</v>
      </c>
    </row>
    <row r="13" spans="1:8" s="63" customFormat="1" x14ac:dyDescent="0.25">
      <c r="A13" s="62"/>
      <c r="B13" s="146" t="s">
        <v>102</v>
      </c>
      <c r="C13" s="147"/>
      <c r="D13" s="148"/>
      <c r="E13" s="68">
        <v>150319.43</v>
      </c>
    </row>
    <row r="14" spans="1:8" x14ac:dyDescent="0.25">
      <c r="A14" s="33"/>
      <c r="B14" s="141" t="s">
        <v>78</v>
      </c>
      <c r="C14" s="142"/>
      <c r="D14" s="143"/>
      <c r="E14" s="35">
        <v>47787.07</v>
      </c>
    </row>
    <row r="15" spans="1:8" ht="15.75" thickBot="1" x14ac:dyDescent="0.3">
      <c r="A15" s="21"/>
      <c r="B15" s="138" t="s">
        <v>114</v>
      </c>
      <c r="C15" s="139"/>
      <c r="D15" s="140"/>
      <c r="E15" s="48">
        <v>43427.01</v>
      </c>
    </row>
    <row r="16" spans="1:8" ht="41.45" customHeight="1" x14ac:dyDescent="0.25">
      <c r="A16" s="37">
        <v>4</v>
      </c>
      <c r="B16" s="104" t="s">
        <v>10</v>
      </c>
      <c r="C16" s="105"/>
      <c r="D16" s="106"/>
      <c r="E16" s="28">
        <f>134090.96+37763.33</f>
        <v>171854.28999999998</v>
      </c>
    </row>
    <row r="17" spans="1:5" x14ac:dyDescent="0.25">
      <c r="A17" s="24"/>
      <c r="B17" s="29" t="s">
        <v>9</v>
      </c>
      <c r="C17" s="30"/>
      <c r="D17" s="31"/>
      <c r="E17" s="32"/>
    </row>
    <row r="18" spans="1:5" ht="15.75" thickBot="1" x14ac:dyDescent="0.3">
      <c r="A18" s="38"/>
      <c r="B18" s="98"/>
      <c r="C18" s="99"/>
      <c r="D18" s="100"/>
      <c r="E18" s="18"/>
    </row>
    <row r="19" spans="1:5" ht="15.75" thickBot="1" x14ac:dyDescent="0.3">
      <c r="A19" s="5">
        <v>5</v>
      </c>
      <c r="B19" s="97" t="s">
        <v>11</v>
      </c>
      <c r="C19" s="97"/>
      <c r="D19" s="97"/>
      <c r="E19" s="17">
        <v>18376.8</v>
      </c>
    </row>
    <row r="20" spans="1:5" ht="28.15" customHeight="1" thickBot="1" x14ac:dyDescent="0.3">
      <c r="A20" s="25">
        <v>6</v>
      </c>
      <c r="B20" s="125" t="s">
        <v>12</v>
      </c>
      <c r="C20" s="126"/>
      <c r="D20" s="127"/>
      <c r="E20" s="39">
        <v>10800</v>
      </c>
    </row>
    <row r="21" spans="1:5" ht="14.45" customHeight="1" x14ac:dyDescent="0.25">
      <c r="A21" s="23">
        <v>7</v>
      </c>
      <c r="B21" s="131" t="s">
        <v>13</v>
      </c>
      <c r="C21" s="132"/>
      <c r="D21" s="133"/>
      <c r="E21" s="40">
        <f>SUM(E23:E26)</f>
        <v>0</v>
      </c>
    </row>
    <row r="22" spans="1:5" x14ac:dyDescent="0.25">
      <c r="A22" s="24"/>
      <c r="B22" s="41" t="s">
        <v>14</v>
      </c>
      <c r="C22" s="14"/>
      <c r="D22" s="15"/>
      <c r="E22" s="42"/>
    </row>
    <row r="23" spans="1:5" ht="14.45" customHeight="1" x14ac:dyDescent="0.25">
      <c r="A23" s="33"/>
      <c r="B23" s="128" t="s">
        <v>15</v>
      </c>
      <c r="C23" s="128"/>
      <c r="D23" s="128"/>
      <c r="E23" s="13">
        <v>0</v>
      </c>
    </row>
    <row r="24" spans="1:5" x14ac:dyDescent="0.25">
      <c r="A24" s="43"/>
      <c r="B24" s="128" t="s">
        <v>4</v>
      </c>
      <c r="C24" s="128"/>
      <c r="D24" s="128"/>
      <c r="E24" s="13">
        <v>0</v>
      </c>
    </row>
    <row r="25" spans="1:5" ht="14.45" customHeight="1" x14ac:dyDescent="0.25">
      <c r="A25" s="44"/>
      <c r="B25" s="134" t="s">
        <v>16</v>
      </c>
      <c r="C25" s="135"/>
      <c r="D25" s="136"/>
      <c r="E25" s="13">
        <v>0</v>
      </c>
    </row>
    <row r="26" spans="1:5" ht="15.75" thickBot="1" x14ac:dyDescent="0.3">
      <c r="A26" s="45"/>
      <c r="B26" s="129" t="s">
        <v>17</v>
      </c>
      <c r="C26" s="129"/>
      <c r="D26" s="129"/>
      <c r="E26" s="16">
        <v>0</v>
      </c>
    </row>
    <row r="27" spans="1:5" ht="27" customHeight="1" x14ac:dyDescent="0.25">
      <c r="A27" s="23">
        <v>8</v>
      </c>
      <c r="B27" s="104" t="s">
        <v>18</v>
      </c>
      <c r="C27" s="105"/>
      <c r="D27" s="106"/>
      <c r="E27" s="40">
        <f>SUM(E29:E30)</f>
        <v>4230.6000000000004</v>
      </c>
    </row>
    <row r="28" spans="1:5" x14ac:dyDescent="0.25">
      <c r="A28" s="24"/>
      <c r="B28" s="41" t="s">
        <v>14</v>
      </c>
      <c r="C28" s="11"/>
      <c r="D28" s="12"/>
      <c r="E28" s="42"/>
    </row>
    <row r="29" spans="1:5" x14ac:dyDescent="0.25">
      <c r="A29" s="24"/>
      <c r="B29" s="130" t="s">
        <v>23</v>
      </c>
      <c r="C29" s="130"/>
      <c r="D29" s="130"/>
      <c r="E29" s="13">
        <v>4230.6000000000004</v>
      </c>
    </row>
    <row r="30" spans="1:5" ht="14.45" customHeight="1" thickBot="1" x14ac:dyDescent="0.3">
      <c r="A30" s="25"/>
      <c r="B30" s="137" t="s">
        <v>24</v>
      </c>
      <c r="C30" s="137"/>
      <c r="D30" s="137"/>
      <c r="E30" s="16">
        <v>0</v>
      </c>
    </row>
    <row r="31" spans="1:5" ht="15.75" thickBot="1" x14ac:dyDescent="0.3">
      <c r="A31" s="9">
        <v>9</v>
      </c>
      <c r="B31" s="91" t="s">
        <v>1</v>
      </c>
      <c r="C31" s="92"/>
      <c r="D31" s="93"/>
      <c r="E31" s="17">
        <v>19132.8</v>
      </c>
    </row>
    <row r="32" spans="1:5" ht="15.75" thickBot="1" x14ac:dyDescent="0.3">
      <c r="A32" s="9">
        <v>10</v>
      </c>
      <c r="B32" s="91" t="s">
        <v>2</v>
      </c>
      <c r="C32" s="92"/>
      <c r="D32" s="93"/>
      <c r="E32" s="17">
        <v>10926</v>
      </c>
    </row>
    <row r="33" spans="1:6" ht="15.75" thickBot="1" x14ac:dyDescent="0.3">
      <c r="A33" s="9">
        <v>11</v>
      </c>
      <c r="B33" s="91" t="s">
        <v>3</v>
      </c>
      <c r="C33" s="92"/>
      <c r="D33" s="93"/>
      <c r="E33" s="17">
        <v>75310.679999999993</v>
      </c>
    </row>
    <row r="34" spans="1:6" ht="15.75" thickBot="1" x14ac:dyDescent="0.3">
      <c r="A34" s="9">
        <v>12</v>
      </c>
      <c r="B34" s="91" t="s">
        <v>19</v>
      </c>
      <c r="C34" s="92"/>
      <c r="D34" s="93"/>
      <c r="E34" s="17">
        <v>19459.2</v>
      </c>
    </row>
    <row r="35" spans="1:6" ht="15.75" thickBot="1" x14ac:dyDescent="0.3">
      <c r="A35" s="9">
        <v>13</v>
      </c>
      <c r="B35" s="91" t="s">
        <v>20</v>
      </c>
      <c r="C35" s="92"/>
      <c r="D35" s="93"/>
      <c r="E35" s="17">
        <v>62764.75</v>
      </c>
    </row>
    <row r="36" spans="1:6" ht="27.6" customHeight="1" thickBot="1" x14ac:dyDescent="0.3">
      <c r="A36" s="5">
        <v>14</v>
      </c>
      <c r="B36" s="122" t="s">
        <v>21</v>
      </c>
      <c r="C36" s="123"/>
      <c r="D36" s="124"/>
      <c r="E36" s="28">
        <v>136347.84</v>
      </c>
      <c r="F36" s="22"/>
    </row>
    <row r="37" spans="1:6" ht="15.75" thickBot="1" x14ac:dyDescent="0.3">
      <c r="A37" s="9">
        <v>15</v>
      </c>
      <c r="B37" s="56" t="s">
        <v>28</v>
      </c>
      <c r="C37" s="57"/>
      <c r="D37" s="57"/>
      <c r="E37" s="58">
        <v>10421.89</v>
      </c>
      <c r="F37" s="22"/>
    </row>
    <row r="38" spans="1:6" ht="15.75" thickBot="1" x14ac:dyDescent="0.3">
      <c r="A38" s="5">
        <v>16</v>
      </c>
      <c r="B38" s="46" t="s">
        <v>22</v>
      </c>
      <c r="C38" s="47"/>
      <c r="D38" s="47"/>
      <c r="E38" s="8">
        <f>SUM(E36+E35+E34+E33+E32+E31+E27+E21+E20+E19+E16+E10+E9+E8+E37)</f>
        <v>1333125.72</v>
      </c>
    </row>
  </sheetData>
  <mergeCells count="31">
    <mergeCell ref="B36:D36"/>
    <mergeCell ref="B35:D35"/>
    <mergeCell ref="B21:D21"/>
    <mergeCell ref="B23:D23"/>
    <mergeCell ref="B24:D24"/>
    <mergeCell ref="B25:D25"/>
    <mergeCell ref="B27:D27"/>
    <mergeCell ref="B30:D30"/>
    <mergeCell ref="B32:D32"/>
    <mergeCell ref="B33:D33"/>
    <mergeCell ref="B31:D31"/>
    <mergeCell ref="B34:D34"/>
    <mergeCell ref="B26:D26"/>
    <mergeCell ref="B29:D29"/>
    <mergeCell ref="A1:E1"/>
    <mergeCell ref="A2:D2"/>
    <mergeCell ref="B3:D3"/>
    <mergeCell ref="B4:D4"/>
    <mergeCell ref="B5:D5"/>
    <mergeCell ref="B7:D7"/>
    <mergeCell ref="B10:D10"/>
    <mergeCell ref="B15:D15"/>
    <mergeCell ref="B16:D16"/>
    <mergeCell ref="B8:D8"/>
    <mergeCell ref="B9:D9"/>
    <mergeCell ref="B18:D18"/>
    <mergeCell ref="B20:D20"/>
    <mergeCell ref="B12:D12"/>
    <mergeCell ref="B13:D13"/>
    <mergeCell ref="B14:D14"/>
    <mergeCell ref="B19:D19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6" workbookViewId="0">
      <selection activeCell="J13" sqref="J13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" bestFit="1" customWidth="1"/>
    <col min="7" max="7" width="11.140625" hidden="1" customWidth="1"/>
    <col min="8" max="8" width="8.85546875" hidden="1" customWidth="1"/>
  </cols>
  <sheetData>
    <row r="1" spans="1:8" ht="33" customHeight="1" x14ac:dyDescent="0.25">
      <c r="A1" s="107" t="s">
        <v>52</v>
      </c>
      <c r="B1" s="107"/>
      <c r="C1" s="107"/>
      <c r="D1" s="107"/>
      <c r="E1" s="107"/>
    </row>
    <row r="2" spans="1:8" ht="15.75" customHeight="1" x14ac:dyDescent="0.25">
      <c r="A2" s="108"/>
      <c r="B2" s="108"/>
      <c r="C2" s="108"/>
      <c r="D2" s="108"/>
      <c r="E2" s="81"/>
    </row>
    <row r="3" spans="1:8" ht="14.45" customHeight="1" x14ac:dyDescent="0.25">
      <c r="A3" s="79">
        <v>1</v>
      </c>
      <c r="B3" s="119" t="s">
        <v>159</v>
      </c>
      <c r="C3" s="120"/>
      <c r="D3" s="121"/>
      <c r="E3" s="80">
        <f>SUM(G3:H3)</f>
        <v>3284761.2400000007</v>
      </c>
      <c r="G3">
        <v>3268477.2400000007</v>
      </c>
      <c r="H3">
        <v>16284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80">
        <f t="shared" ref="E4" si="0">SUM(G4:H4)</f>
        <v>3093025.2600000002</v>
      </c>
      <c r="G4">
        <v>3076741.2600000002</v>
      </c>
      <c r="H4">
        <v>16284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80">
        <f>SUM(G5:H5)</f>
        <v>719398.35000000056</v>
      </c>
      <c r="G5">
        <v>719083.35000000056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30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2" customHeight="1" thickBot="1" x14ac:dyDescent="0.3">
      <c r="A8" s="5">
        <v>1</v>
      </c>
      <c r="B8" s="110" t="s">
        <v>6</v>
      </c>
      <c r="C8" s="111"/>
      <c r="D8" s="112"/>
      <c r="E8" s="10">
        <v>210883.79</v>
      </c>
    </row>
    <row r="9" spans="1:8" ht="42" customHeight="1" thickBot="1" x14ac:dyDescent="0.3">
      <c r="A9" s="5">
        <v>2</v>
      </c>
      <c r="B9" s="113" t="s">
        <v>7</v>
      </c>
      <c r="C9" s="114"/>
      <c r="D9" s="115"/>
      <c r="E9" s="8">
        <v>163718.99</v>
      </c>
    </row>
    <row r="10" spans="1:8" ht="42" customHeight="1" x14ac:dyDescent="0.25">
      <c r="A10" s="23">
        <v>3</v>
      </c>
      <c r="B10" s="104" t="s">
        <v>8</v>
      </c>
      <c r="C10" s="105"/>
      <c r="D10" s="106"/>
      <c r="E10" s="28">
        <v>1011462.43</v>
      </c>
    </row>
    <row r="11" spans="1:8" x14ac:dyDescent="0.25">
      <c r="A11" s="24"/>
      <c r="B11" s="29" t="s">
        <v>9</v>
      </c>
      <c r="C11" s="30"/>
      <c r="D11" s="31"/>
      <c r="E11" s="32">
        <f>SUM(E12:E13)</f>
        <v>925471.04999999993</v>
      </c>
    </row>
    <row r="12" spans="1:8" s="63" customFormat="1" x14ac:dyDescent="0.25">
      <c r="A12" s="62"/>
      <c r="B12" s="146" t="s">
        <v>153</v>
      </c>
      <c r="C12" s="157"/>
      <c r="D12" s="158"/>
      <c r="E12" s="68">
        <v>10747.71</v>
      </c>
    </row>
    <row r="13" spans="1:8" x14ac:dyDescent="0.25">
      <c r="A13" s="33"/>
      <c r="B13" s="141" t="s">
        <v>133</v>
      </c>
      <c r="C13" s="142"/>
      <c r="D13" s="143"/>
      <c r="E13" s="35">
        <v>914723.34</v>
      </c>
    </row>
    <row r="14" spans="1:8" ht="15.75" thickBot="1" x14ac:dyDescent="0.3">
      <c r="A14" s="21"/>
      <c r="B14" s="138"/>
      <c r="C14" s="139"/>
      <c r="D14" s="140"/>
      <c r="E14" s="36"/>
    </row>
    <row r="15" spans="1:8" ht="41.45" customHeight="1" x14ac:dyDescent="0.25">
      <c r="A15" s="37">
        <v>4</v>
      </c>
      <c r="B15" s="104" t="s">
        <v>10</v>
      </c>
      <c r="C15" s="105"/>
      <c r="D15" s="106"/>
      <c r="E15" s="28">
        <f>283800.78+79367.05</f>
        <v>363167.83</v>
      </c>
    </row>
    <row r="16" spans="1:8" x14ac:dyDescent="0.25">
      <c r="A16" s="24"/>
      <c r="B16" s="29" t="s">
        <v>9</v>
      </c>
      <c r="C16" s="30"/>
      <c r="D16" s="31"/>
      <c r="E16" s="32"/>
    </row>
    <row r="17" spans="1:5" x14ac:dyDescent="0.25">
      <c r="A17" s="33"/>
      <c r="B17" s="152"/>
      <c r="C17" s="153"/>
      <c r="D17" s="154"/>
      <c r="E17" s="34"/>
    </row>
    <row r="18" spans="1:5" x14ac:dyDescent="0.25">
      <c r="A18" s="33"/>
      <c r="B18" s="152"/>
      <c r="C18" s="155"/>
      <c r="D18" s="156"/>
      <c r="E18" s="34"/>
    </row>
    <row r="19" spans="1:5" x14ac:dyDescent="0.25">
      <c r="A19" s="33"/>
      <c r="B19" s="149"/>
      <c r="C19" s="150"/>
      <c r="D19" s="151"/>
      <c r="E19" s="35"/>
    </row>
    <row r="20" spans="1:5" ht="15.75" thickBot="1" x14ac:dyDescent="0.3">
      <c r="A20" s="38"/>
      <c r="B20" s="98"/>
      <c r="C20" s="99"/>
      <c r="D20" s="100"/>
      <c r="E20" s="18"/>
    </row>
    <row r="21" spans="1:5" ht="15.75" thickBot="1" x14ac:dyDescent="0.3">
      <c r="A21" s="5">
        <v>5</v>
      </c>
      <c r="B21" s="97" t="s">
        <v>11</v>
      </c>
      <c r="C21" s="97"/>
      <c r="D21" s="97"/>
      <c r="E21" s="17">
        <v>0</v>
      </c>
    </row>
    <row r="22" spans="1:5" ht="27" customHeight="1" thickBot="1" x14ac:dyDescent="0.3">
      <c r="A22" s="25">
        <v>6</v>
      </c>
      <c r="B22" s="125" t="s">
        <v>12</v>
      </c>
      <c r="C22" s="126"/>
      <c r="D22" s="127"/>
      <c r="E22" s="39">
        <v>11160</v>
      </c>
    </row>
    <row r="23" spans="1:5" x14ac:dyDescent="0.25">
      <c r="A23" s="23">
        <v>7</v>
      </c>
      <c r="B23" s="131" t="s">
        <v>13</v>
      </c>
      <c r="C23" s="132"/>
      <c r="D23" s="133"/>
      <c r="E23" s="40">
        <f>SUM(E25:E28)</f>
        <v>555209.71999999986</v>
      </c>
    </row>
    <row r="24" spans="1:5" ht="14.45" customHeight="1" x14ac:dyDescent="0.25">
      <c r="A24" s="24"/>
      <c r="B24" s="41" t="s">
        <v>14</v>
      </c>
      <c r="C24" s="14"/>
      <c r="D24" s="15"/>
      <c r="E24" s="42"/>
    </row>
    <row r="25" spans="1:5" x14ac:dyDescent="0.25">
      <c r="A25" s="33"/>
      <c r="B25" s="128" t="s">
        <v>15</v>
      </c>
      <c r="C25" s="128"/>
      <c r="D25" s="128"/>
      <c r="E25" s="13">
        <v>534253.43999999994</v>
      </c>
    </row>
    <row r="26" spans="1:5" ht="14.45" customHeight="1" x14ac:dyDescent="0.25">
      <c r="A26" s="43"/>
      <c r="B26" s="128" t="s">
        <v>4</v>
      </c>
      <c r="C26" s="128"/>
      <c r="D26" s="128"/>
      <c r="E26" s="13">
        <v>20734.439999999999</v>
      </c>
    </row>
    <row r="27" spans="1:5" x14ac:dyDescent="0.25">
      <c r="A27" s="44"/>
      <c r="B27" s="134" t="s">
        <v>16</v>
      </c>
      <c r="C27" s="135"/>
      <c r="D27" s="136"/>
      <c r="E27" s="13">
        <v>221.84</v>
      </c>
    </row>
    <row r="28" spans="1:5" ht="15.75" thickBot="1" x14ac:dyDescent="0.3">
      <c r="A28" s="45"/>
      <c r="B28" s="129" t="s">
        <v>17</v>
      </c>
      <c r="C28" s="129"/>
      <c r="D28" s="129"/>
      <c r="E28" s="16">
        <v>0</v>
      </c>
    </row>
    <row r="29" spans="1:5" ht="26.45" customHeight="1" x14ac:dyDescent="0.25">
      <c r="A29" s="23">
        <v>8</v>
      </c>
      <c r="B29" s="104" t="s">
        <v>18</v>
      </c>
      <c r="C29" s="105"/>
      <c r="D29" s="106"/>
      <c r="E29" s="40">
        <f>SUM(E31:E32)</f>
        <v>3205.8</v>
      </c>
    </row>
    <row r="30" spans="1:5" x14ac:dyDescent="0.25">
      <c r="A30" s="24"/>
      <c r="B30" s="41" t="s">
        <v>14</v>
      </c>
      <c r="C30" s="11"/>
      <c r="D30" s="12"/>
      <c r="E30" s="42"/>
    </row>
    <row r="31" spans="1:5" ht="14.45" customHeight="1" x14ac:dyDescent="0.25">
      <c r="A31" s="24"/>
      <c r="B31" s="130" t="s">
        <v>23</v>
      </c>
      <c r="C31" s="130"/>
      <c r="D31" s="130"/>
      <c r="E31" s="13">
        <v>3205.8</v>
      </c>
    </row>
    <row r="32" spans="1:5" ht="15.75" thickBot="1" x14ac:dyDescent="0.3">
      <c r="A32" s="25"/>
      <c r="B32" s="137" t="s">
        <v>24</v>
      </c>
      <c r="C32" s="137"/>
      <c r="D32" s="137"/>
      <c r="E32" s="16">
        <v>0</v>
      </c>
    </row>
    <row r="33" spans="1:6" ht="15.75" thickBot="1" x14ac:dyDescent="0.3">
      <c r="A33" s="9">
        <v>9</v>
      </c>
      <c r="B33" s="91" t="s">
        <v>1</v>
      </c>
      <c r="C33" s="92"/>
      <c r="D33" s="93"/>
      <c r="E33" s="17">
        <v>52517.760000000002</v>
      </c>
    </row>
    <row r="34" spans="1:6" ht="15.75" thickBot="1" x14ac:dyDescent="0.3">
      <c r="A34" s="9">
        <v>10</v>
      </c>
      <c r="B34" s="91" t="s">
        <v>2</v>
      </c>
      <c r="C34" s="92"/>
      <c r="D34" s="93"/>
      <c r="E34" s="17">
        <v>22580.400000000001</v>
      </c>
    </row>
    <row r="35" spans="1:6" ht="15.75" thickBot="1" x14ac:dyDescent="0.3">
      <c r="A35" s="9">
        <v>11</v>
      </c>
      <c r="B35" s="91" t="s">
        <v>3</v>
      </c>
      <c r="C35" s="92"/>
      <c r="D35" s="93"/>
      <c r="E35" s="17">
        <v>158280.04</v>
      </c>
    </row>
    <row r="36" spans="1:6" ht="15.75" thickBot="1" x14ac:dyDescent="0.3">
      <c r="A36" s="9">
        <v>12</v>
      </c>
      <c r="B36" s="91" t="s">
        <v>19</v>
      </c>
      <c r="C36" s="92"/>
      <c r="D36" s="93"/>
      <c r="E36" s="17">
        <v>56912</v>
      </c>
    </row>
    <row r="37" spans="1:6" ht="15.75" thickBot="1" x14ac:dyDescent="0.3">
      <c r="A37" s="9">
        <v>13</v>
      </c>
      <c r="B37" s="91" t="s">
        <v>20</v>
      </c>
      <c r="C37" s="92"/>
      <c r="D37" s="93"/>
      <c r="E37" s="17">
        <v>132462.68</v>
      </c>
    </row>
    <row r="38" spans="1:6" ht="27.6" customHeight="1" thickBot="1" x14ac:dyDescent="0.3">
      <c r="A38" s="5">
        <v>14</v>
      </c>
      <c r="B38" s="122" t="s">
        <v>21</v>
      </c>
      <c r="C38" s="123"/>
      <c r="D38" s="124"/>
      <c r="E38" s="28">
        <f>188157.42+21721.7+12901.55-18224.97</f>
        <v>204555.7</v>
      </c>
      <c r="F38" s="22"/>
    </row>
    <row r="39" spans="1:6" ht="15.75" thickBot="1" x14ac:dyDescent="0.3">
      <c r="A39" s="9">
        <v>15</v>
      </c>
      <c r="B39" s="56" t="s">
        <v>28</v>
      </c>
      <c r="C39" s="57"/>
      <c r="D39" s="57"/>
      <c r="E39" s="58">
        <v>21995.02</v>
      </c>
      <c r="F39" s="22"/>
    </row>
    <row r="40" spans="1:6" ht="15.75" thickBot="1" x14ac:dyDescent="0.3">
      <c r="A40" s="5">
        <v>16</v>
      </c>
      <c r="B40" s="46" t="s">
        <v>22</v>
      </c>
      <c r="C40" s="47"/>
      <c r="D40" s="47"/>
      <c r="E40" s="8">
        <f>SUM(E38+E37+E36+E35+E34+E29+E23+E22+E21+E15+E10+E9+E8+E39)</f>
        <v>2915594.4</v>
      </c>
    </row>
  </sheetData>
  <mergeCells count="33">
    <mergeCell ref="B38:D38"/>
    <mergeCell ref="B12:D12"/>
    <mergeCell ref="B36:D36"/>
    <mergeCell ref="B22:D22"/>
    <mergeCell ref="B25:D25"/>
    <mergeCell ref="B26:D26"/>
    <mergeCell ref="B28:D28"/>
    <mergeCell ref="B29:D29"/>
    <mergeCell ref="B31:D31"/>
    <mergeCell ref="B33:D33"/>
    <mergeCell ref="B34:D34"/>
    <mergeCell ref="B23:D23"/>
    <mergeCell ref="B27:D27"/>
    <mergeCell ref="B32:D32"/>
    <mergeCell ref="B35:D35"/>
    <mergeCell ref="B7:D7"/>
    <mergeCell ref="B10:D10"/>
    <mergeCell ref="B8:D8"/>
    <mergeCell ref="B9:D9"/>
    <mergeCell ref="B37:D37"/>
    <mergeCell ref="B13:D13"/>
    <mergeCell ref="B17:D17"/>
    <mergeCell ref="B18:D18"/>
    <mergeCell ref="B19:D19"/>
    <mergeCell ref="B21:D21"/>
    <mergeCell ref="B20:D20"/>
    <mergeCell ref="B14:D14"/>
    <mergeCell ref="B15:D15"/>
    <mergeCell ref="A1:E1"/>
    <mergeCell ref="A2:D2"/>
    <mergeCell ref="B3:D3"/>
    <mergeCell ref="B4:D4"/>
    <mergeCell ref="B5:D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6" workbookViewId="0">
      <selection activeCell="L12" sqref="L12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" bestFit="1" customWidth="1"/>
    <col min="7" max="7" width="12" hidden="1" customWidth="1"/>
    <col min="8" max="8" width="8.85546875" hidden="1" customWidth="1"/>
  </cols>
  <sheetData>
    <row r="1" spans="1:8" ht="34.9" customHeight="1" x14ac:dyDescent="0.25">
      <c r="A1" s="107" t="s">
        <v>53</v>
      </c>
      <c r="B1" s="107"/>
      <c r="C1" s="107"/>
      <c r="D1" s="107"/>
      <c r="E1" s="107"/>
    </row>
    <row r="2" spans="1:8" ht="15.75" customHeight="1" x14ac:dyDescent="0.25">
      <c r="A2" s="108"/>
      <c r="B2" s="108"/>
      <c r="C2" s="108"/>
      <c r="D2" s="108"/>
      <c r="E2" s="81"/>
    </row>
    <row r="3" spans="1:8" ht="14.45" customHeight="1" x14ac:dyDescent="0.25">
      <c r="A3" s="79">
        <v>1</v>
      </c>
      <c r="B3" s="119" t="s">
        <v>159</v>
      </c>
      <c r="C3" s="120"/>
      <c r="D3" s="121"/>
      <c r="E3" s="80">
        <f>SUM(G3:H3)</f>
        <v>4866745.7699999996</v>
      </c>
      <c r="G3">
        <v>4849585.7699999996</v>
      </c>
      <c r="H3">
        <v>17160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80">
        <f t="shared" ref="E4" si="0">SUM(G4:H4)</f>
        <v>4627384.5399999991</v>
      </c>
      <c r="G4">
        <v>4610224.5399999991</v>
      </c>
      <c r="H4">
        <v>17160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80">
        <f>SUM(G5:H5)</f>
        <v>1272891.9500000002</v>
      </c>
      <c r="G5">
        <v>1272576.9500000002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30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1.45" customHeight="1" thickBot="1" x14ac:dyDescent="0.3">
      <c r="A8" s="5">
        <v>1</v>
      </c>
      <c r="B8" s="110" t="s">
        <v>6</v>
      </c>
      <c r="C8" s="111"/>
      <c r="D8" s="112"/>
      <c r="E8" s="10">
        <v>358153.44</v>
      </c>
    </row>
    <row r="9" spans="1:8" ht="41.45" customHeight="1" thickBot="1" x14ac:dyDescent="0.3">
      <c r="A9" s="5">
        <v>2</v>
      </c>
      <c r="B9" s="113" t="s">
        <v>7</v>
      </c>
      <c r="C9" s="114"/>
      <c r="D9" s="115"/>
      <c r="E9" s="8">
        <v>253500.4</v>
      </c>
    </row>
    <row r="10" spans="1:8" ht="41.45" customHeight="1" x14ac:dyDescent="0.25">
      <c r="A10" s="23">
        <v>3</v>
      </c>
      <c r="B10" s="104" t="s">
        <v>8</v>
      </c>
      <c r="C10" s="105"/>
      <c r="D10" s="106"/>
      <c r="E10" s="28">
        <f>E11+317846.72</f>
        <v>1077805.77</v>
      </c>
    </row>
    <row r="11" spans="1:8" x14ac:dyDescent="0.25">
      <c r="A11" s="24"/>
      <c r="B11" s="29" t="s">
        <v>9</v>
      </c>
      <c r="C11" s="30"/>
      <c r="D11" s="31"/>
      <c r="E11" s="32">
        <f>SUM(E12:E14)</f>
        <v>759959.05</v>
      </c>
    </row>
    <row r="12" spans="1:8" s="63" customFormat="1" x14ac:dyDescent="0.25">
      <c r="A12" s="62"/>
      <c r="B12" s="146" t="s">
        <v>154</v>
      </c>
      <c r="C12" s="157"/>
      <c r="D12" s="158"/>
      <c r="E12" s="68">
        <v>56096.37</v>
      </c>
    </row>
    <row r="13" spans="1:8" s="63" customFormat="1" x14ac:dyDescent="0.25">
      <c r="A13" s="62"/>
      <c r="B13" s="165" t="s">
        <v>141</v>
      </c>
      <c r="C13" s="166"/>
      <c r="D13" s="167"/>
      <c r="E13" s="64">
        <v>663521.12</v>
      </c>
    </row>
    <row r="14" spans="1:8" x14ac:dyDescent="0.25">
      <c r="A14" s="33"/>
      <c r="B14" s="51" t="s">
        <v>134</v>
      </c>
      <c r="C14" s="52"/>
      <c r="D14" s="53"/>
      <c r="E14" s="35">
        <v>40341.56</v>
      </c>
    </row>
    <row r="15" spans="1:8" ht="15.75" thickBot="1" x14ac:dyDescent="0.3">
      <c r="A15" s="21"/>
      <c r="B15" s="101"/>
      <c r="C15" s="102"/>
      <c r="D15" s="103"/>
      <c r="E15" s="36"/>
    </row>
    <row r="16" spans="1:8" ht="42" customHeight="1" x14ac:dyDescent="0.25">
      <c r="A16" s="37">
        <v>4</v>
      </c>
      <c r="B16" s="104" t="s">
        <v>10</v>
      </c>
      <c r="C16" s="105"/>
      <c r="D16" s="106"/>
      <c r="E16" s="28">
        <f>E17+625215.82+122890.88</f>
        <v>1167926.8700000001</v>
      </c>
    </row>
    <row r="17" spans="1:5" x14ac:dyDescent="0.25">
      <c r="A17" s="24"/>
      <c r="B17" s="29" t="s">
        <v>9</v>
      </c>
      <c r="C17" s="30"/>
      <c r="D17" s="31"/>
      <c r="E17" s="32">
        <f>SUM(E18:E20)</f>
        <v>419820.17000000004</v>
      </c>
    </row>
    <row r="18" spans="1:5" x14ac:dyDescent="0.25">
      <c r="A18" s="33"/>
      <c r="B18" s="94" t="s">
        <v>74</v>
      </c>
      <c r="C18" s="95"/>
      <c r="D18" s="96"/>
      <c r="E18" s="34">
        <v>168028.01</v>
      </c>
    </row>
    <row r="19" spans="1:5" x14ac:dyDescent="0.25">
      <c r="A19" s="33"/>
      <c r="B19" s="94" t="s">
        <v>131</v>
      </c>
      <c r="C19" s="144"/>
      <c r="D19" s="145"/>
      <c r="E19" s="34">
        <v>90351.39</v>
      </c>
    </row>
    <row r="20" spans="1:5" x14ac:dyDescent="0.25">
      <c r="A20" s="33"/>
      <c r="B20" s="141" t="s">
        <v>131</v>
      </c>
      <c r="C20" s="142"/>
      <c r="D20" s="143"/>
      <c r="E20" s="35">
        <v>161440.76999999999</v>
      </c>
    </row>
    <row r="21" spans="1:5" ht="15.75" thickBot="1" x14ac:dyDescent="0.3">
      <c r="A21" s="38"/>
      <c r="B21" s="98"/>
      <c r="C21" s="99"/>
      <c r="D21" s="100"/>
      <c r="E21" s="18"/>
    </row>
    <row r="22" spans="1:5" ht="15.75" thickBot="1" x14ac:dyDescent="0.3">
      <c r="A22" s="5">
        <v>5</v>
      </c>
      <c r="B22" s="97" t="s">
        <v>11</v>
      </c>
      <c r="C22" s="97"/>
      <c r="D22" s="97"/>
      <c r="E22" s="17">
        <v>39521.879999999997</v>
      </c>
    </row>
    <row r="23" spans="1:5" ht="27" customHeight="1" thickBot="1" x14ac:dyDescent="0.3">
      <c r="A23" s="25">
        <v>6</v>
      </c>
      <c r="B23" s="125" t="s">
        <v>12</v>
      </c>
      <c r="C23" s="126"/>
      <c r="D23" s="127"/>
      <c r="E23" s="39">
        <v>36000</v>
      </c>
    </row>
    <row r="24" spans="1:5" x14ac:dyDescent="0.25">
      <c r="A24" s="23">
        <v>7</v>
      </c>
      <c r="B24" s="131" t="s">
        <v>13</v>
      </c>
      <c r="C24" s="132"/>
      <c r="D24" s="133"/>
      <c r="E24" s="40">
        <f>SUM(E26:E29)</f>
        <v>522230.44999999995</v>
      </c>
    </row>
    <row r="25" spans="1:5" ht="14.45" customHeight="1" x14ac:dyDescent="0.25">
      <c r="A25" s="24"/>
      <c r="B25" s="41" t="s">
        <v>14</v>
      </c>
      <c r="C25" s="14"/>
      <c r="D25" s="15"/>
      <c r="E25" s="42"/>
    </row>
    <row r="26" spans="1:5" x14ac:dyDescent="0.25">
      <c r="A26" s="33"/>
      <c r="B26" s="128" t="s">
        <v>15</v>
      </c>
      <c r="C26" s="128"/>
      <c r="D26" s="128"/>
      <c r="E26" s="13">
        <v>502018.8</v>
      </c>
    </row>
    <row r="27" spans="1:5" ht="14.45" customHeight="1" x14ac:dyDescent="0.25">
      <c r="A27" s="43"/>
      <c r="B27" s="128" t="s">
        <v>4</v>
      </c>
      <c r="C27" s="128"/>
      <c r="D27" s="128"/>
      <c r="E27" s="13">
        <v>19934.349999999999</v>
      </c>
    </row>
    <row r="28" spans="1:5" x14ac:dyDescent="0.25">
      <c r="A28" s="44"/>
      <c r="B28" s="134" t="s">
        <v>16</v>
      </c>
      <c r="C28" s="135"/>
      <c r="D28" s="136"/>
      <c r="E28" s="13">
        <v>277.3</v>
      </c>
    </row>
    <row r="29" spans="1:5" ht="15.75" thickBot="1" x14ac:dyDescent="0.3">
      <c r="A29" s="45"/>
      <c r="B29" s="129" t="s">
        <v>17</v>
      </c>
      <c r="C29" s="129"/>
      <c r="D29" s="129"/>
      <c r="E29" s="16">
        <v>0</v>
      </c>
    </row>
    <row r="30" spans="1:5" ht="28.15" customHeight="1" x14ac:dyDescent="0.25">
      <c r="A30" s="23">
        <v>8</v>
      </c>
      <c r="B30" s="104" t="s">
        <v>18</v>
      </c>
      <c r="C30" s="105"/>
      <c r="D30" s="106"/>
      <c r="E30" s="40">
        <f>SUM(E32:E33)</f>
        <v>3135.6</v>
      </c>
    </row>
    <row r="31" spans="1:5" x14ac:dyDescent="0.25">
      <c r="A31" s="24"/>
      <c r="B31" s="41" t="s">
        <v>14</v>
      </c>
      <c r="C31" s="11"/>
      <c r="D31" s="12"/>
      <c r="E31" s="42"/>
    </row>
    <row r="32" spans="1:5" ht="14.45" customHeight="1" x14ac:dyDescent="0.25">
      <c r="A32" s="24"/>
      <c r="B32" s="130" t="s">
        <v>23</v>
      </c>
      <c r="C32" s="130"/>
      <c r="D32" s="130"/>
      <c r="E32" s="13">
        <v>3135.6</v>
      </c>
    </row>
    <row r="33" spans="1:6" ht="15.75" thickBot="1" x14ac:dyDescent="0.3">
      <c r="A33" s="25"/>
      <c r="B33" s="137" t="s">
        <v>24</v>
      </c>
      <c r="C33" s="137"/>
      <c r="D33" s="137"/>
      <c r="E33" s="16">
        <v>0</v>
      </c>
    </row>
    <row r="34" spans="1:6" ht="15.75" thickBot="1" x14ac:dyDescent="0.3">
      <c r="A34" s="9">
        <v>9</v>
      </c>
      <c r="B34" s="91" t="s">
        <v>1</v>
      </c>
      <c r="C34" s="92"/>
      <c r="D34" s="93"/>
      <c r="E34" s="17">
        <v>81144.479999999996</v>
      </c>
    </row>
    <row r="35" spans="1:6" ht="15.75" thickBot="1" x14ac:dyDescent="0.3">
      <c r="A35" s="9">
        <v>10</v>
      </c>
      <c r="B35" s="91" t="s">
        <v>2</v>
      </c>
      <c r="C35" s="92"/>
      <c r="D35" s="93"/>
      <c r="E35" s="17">
        <v>36420</v>
      </c>
    </row>
    <row r="36" spans="1:6" ht="15.75" thickBot="1" x14ac:dyDescent="0.3">
      <c r="A36" s="9">
        <v>11</v>
      </c>
      <c r="B36" s="91" t="s">
        <v>3</v>
      </c>
      <c r="C36" s="92"/>
      <c r="D36" s="93"/>
      <c r="E36" s="17">
        <v>245078.78</v>
      </c>
    </row>
    <row r="37" spans="1:6" ht="15.75" thickBot="1" x14ac:dyDescent="0.3">
      <c r="A37" s="9">
        <v>12</v>
      </c>
      <c r="B37" s="91" t="s">
        <v>19</v>
      </c>
      <c r="C37" s="92"/>
      <c r="D37" s="93"/>
      <c r="E37" s="17">
        <v>85277.6</v>
      </c>
    </row>
    <row r="38" spans="1:6" ht="15.75" thickBot="1" x14ac:dyDescent="0.3">
      <c r="A38" s="9">
        <v>13</v>
      </c>
      <c r="B38" s="91" t="s">
        <v>20</v>
      </c>
      <c r="C38" s="92"/>
      <c r="D38" s="93"/>
      <c r="E38" s="17">
        <v>204666.16</v>
      </c>
    </row>
    <row r="39" spans="1:6" ht="28.15" customHeight="1" thickBot="1" x14ac:dyDescent="0.3">
      <c r="A39" s="5">
        <v>14</v>
      </c>
      <c r="B39" s="122" t="s">
        <v>21</v>
      </c>
      <c r="C39" s="123"/>
      <c r="D39" s="124"/>
      <c r="E39" s="28">
        <f>327171.52+3576.37+6951.74-3388.28</f>
        <v>334311.34999999998</v>
      </c>
      <c r="F39" s="22"/>
    </row>
    <row r="40" spans="1:6" ht="15.75" thickBot="1" x14ac:dyDescent="0.3">
      <c r="A40" s="9">
        <v>15</v>
      </c>
      <c r="B40" s="56" t="s">
        <v>28</v>
      </c>
      <c r="C40" s="57"/>
      <c r="D40" s="57"/>
      <c r="E40" s="58">
        <v>33984.18</v>
      </c>
      <c r="F40" s="22"/>
    </row>
    <row r="41" spans="1:6" ht="15.75" thickBot="1" x14ac:dyDescent="0.3">
      <c r="A41" s="5">
        <v>16</v>
      </c>
      <c r="B41" s="46" t="s">
        <v>22</v>
      </c>
      <c r="C41" s="47"/>
      <c r="D41" s="47"/>
      <c r="E41" s="8">
        <f>SUM(E39+E38+E37+E36+E35+E34+E30+E24+E23+E22+E16+E10+E9+E8+E40)</f>
        <v>4479156.96</v>
      </c>
    </row>
  </sheetData>
  <mergeCells count="33">
    <mergeCell ref="B38:D38"/>
    <mergeCell ref="B39:D39"/>
    <mergeCell ref="B12:D12"/>
    <mergeCell ref="B37:D37"/>
    <mergeCell ref="B23:D23"/>
    <mergeCell ref="B26:D26"/>
    <mergeCell ref="B27:D27"/>
    <mergeCell ref="B29:D29"/>
    <mergeCell ref="B30:D30"/>
    <mergeCell ref="B32:D32"/>
    <mergeCell ref="B34:D34"/>
    <mergeCell ref="B35:D35"/>
    <mergeCell ref="B24:D24"/>
    <mergeCell ref="B28:D28"/>
    <mergeCell ref="B33:D33"/>
    <mergeCell ref="B36:D36"/>
    <mergeCell ref="B18:D18"/>
    <mergeCell ref="B19:D19"/>
    <mergeCell ref="B20:D20"/>
    <mergeCell ref="B22:D22"/>
    <mergeCell ref="B21:D21"/>
    <mergeCell ref="A1:E1"/>
    <mergeCell ref="A2:D2"/>
    <mergeCell ref="B15:D15"/>
    <mergeCell ref="B16:D16"/>
    <mergeCell ref="B3:D3"/>
    <mergeCell ref="B4:D4"/>
    <mergeCell ref="B5:D5"/>
    <mergeCell ref="B7:D7"/>
    <mergeCell ref="B10:D10"/>
    <mergeCell ref="B8:D8"/>
    <mergeCell ref="B9:D9"/>
    <mergeCell ref="B13:D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7" workbookViewId="0">
      <selection activeCell="E16" sqref="E16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" bestFit="1" customWidth="1"/>
    <col min="7" max="8" width="0" hidden="1" customWidth="1"/>
  </cols>
  <sheetData>
    <row r="1" spans="1:8" ht="36" customHeight="1" x14ac:dyDescent="0.25">
      <c r="A1" s="107" t="s">
        <v>31</v>
      </c>
      <c r="B1" s="107"/>
      <c r="C1" s="107"/>
      <c r="D1" s="107"/>
      <c r="E1" s="107"/>
    </row>
    <row r="2" spans="1:8" ht="15.75" customHeight="1" x14ac:dyDescent="0.25">
      <c r="A2" s="108"/>
      <c r="B2" s="108"/>
      <c r="C2" s="108"/>
      <c r="D2" s="108"/>
      <c r="E2" s="81"/>
    </row>
    <row r="3" spans="1:8" ht="14.45" customHeight="1" x14ac:dyDescent="0.25">
      <c r="A3" s="79">
        <v>1</v>
      </c>
      <c r="B3" s="116" t="s">
        <v>159</v>
      </c>
      <c r="C3" s="117"/>
      <c r="D3" s="118"/>
      <c r="E3" s="80">
        <f>G3+H3</f>
        <v>3315513.11</v>
      </c>
      <c r="G3">
        <v>3299217.11</v>
      </c>
      <c r="H3">
        <v>16296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76">
        <f t="shared" ref="E4" si="0">G4+H4</f>
        <v>3199006.88</v>
      </c>
      <c r="G4">
        <v>3182710.88</v>
      </c>
      <c r="H4">
        <v>16296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76">
        <f>G5+H5</f>
        <v>521557.60999999987</v>
      </c>
      <c r="G5">
        <v>521242.60999999987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7.6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1.45" customHeight="1" thickBot="1" x14ac:dyDescent="0.3">
      <c r="A8" s="5">
        <v>1</v>
      </c>
      <c r="B8" s="110" t="s">
        <v>6</v>
      </c>
      <c r="C8" s="111"/>
      <c r="D8" s="112"/>
      <c r="E8" s="10">
        <v>210033.98</v>
      </c>
    </row>
    <row r="9" spans="1:8" ht="41.45" customHeight="1" thickBot="1" x14ac:dyDescent="0.3">
      <c r="A9" s="5">
        <v>2</v>
      </c>
      <c r="B9" s="113" t="s">
        <v>7</v>
      </c>
      <c r="C9" s="114"/>
      <c r="D9" s="115"/>
      <c r="E9" s="8">
        <v>163058.81</v>
      </c>
    </row>
    <row r="10" spans="1:8" ht="40.15" customHeight="1" x14ac:dyDescent="0.25">
      <c r="A10" s="23">
        <v>3</v>
      </c>
      <c r="B10" s="104" t="s">
        <v>8</v>
      </c>
      <c r="C10" s="105"/>
      <c r="D10" s="106"/>
      <c r="E10" s="28">
        <f>E11+84259.32</f>
        <v>568976.10000000009</v>
      </c>
    </row>
    <row r="11" spans="1:8" x14ac:dyDescent="0.25">
      <c r="A11" s="24"/>
      <c r="B11" s="29" t="s">
        <v>9</v>
      </c>
      <c r="C11" s="30"/>
      <c r="D11" s="31"/>
      <c r="E11" s="32">
        <f>SUM(E12:E14)</f>
        <v>484716.78</v>
      </c>
    </row>
    <row r="12" spans="1:8" x14ac:dyDescent="0.25">
      <c r="A12" s="33"/>
      <c r="B12" s="94" t="s">
        <v>138</v>
      </c>
      <c r="C12" s="95"/>
      <c r="D12" s="96"/>
      <c r="E12" s="34">
        <v>124446.61</v>
      </c>
    </row>
    <row r="13" spans="1:8" s="63" customFormat="1" x14ac:dyDescent="0.25">
      <c r="A13" s="62"/>
      <c r="B13" s="146" t="s">
        <v>109</v>
      </c>
      <c r="C13" s="147"/>
      <c r="D13" s="148"/>
      <c r="E13" s="68">
        <v>178615.48</v>
      </c>
    </row>
    <row r="14" spans="1:8" x14ac:dyDescent="0.25">
      <c r="A14" s="33"/>
      <c r="B14" s="141" t="s">
        <v>151</v>
      </c>
      <c r="C14" s="142"/>
      <c r="D14" s="143"/>
      <c r="E14" s="35">
        <v>181654.69</v>
      </c>
      <c r="G14" s="63"/>
    </row>
    <row r="15" spans="1:8" ht="15.75" thickBot="1" x14ac:dyDescent="0.3">
      <c r="A15" s="21"/>
      <c r="B15" s="101"/>
      <c r="C15" s="102"/>
      <c r="D15" s="103"/>
      <c r="E15" s="36"/>
    </row>
    <row r="16" spans="1:8" ht="42.6" customHeight="1" x14ac:dyDescent="0.25">
      <c r="A16" s="37">
        <v>4</v>
      </c>
      <c r="B16" s="104" t="s">
        <v>10</v>
      </c>
      <c r="C16" s="105"/>
      <c r="D16" s="106"/>
      <c r="E16" s="28">
        <f>322615.43+E17+79046.98</f>
        <v>441938.20999999996</v>
      </c>
    </row>
    <row r="17" spans="1:5" x14ac:dyDescent="0.25">
      <c r="A17" s="24"/>
      <c r="B17" s="29" t="s">
        <v>9</v>
      </c>
      <c r="C17" s="30"/>
      <c r="D17" s="31"/>
      <c r="E17" s="32">
        <f>SUM(E18:E20)</f>
        <v>40275.800000000003</v>
      </c>
    </row>
    <row r="18" spans="1:5" x14ac:dyDescent="0.25">
      <c r="A18" s="33"/>
      <c r="B18" s="94" t="s">
        <v>86</v>
      </c>
      <c r="C18" s="95"/>
      <c r="D18" s="96"/>
      <c r="E18" s="34">
        <v>5284.46</v>
      </c>
    </row>
    <row r="19" spans="1:5" x14ac:dyDescent="0.25">
      <c r="A19" s="33"/>
      <c r="B19" s="94" t="s">
        <v>99</v>
      </c>
      <c r="C19" s="144"/>
      <c r="D19" s="145"/>
      <c r="E19" s="34">
        <v>21007.84</v>
      </c>
    </row>
    <row r="20" spans="1:5" x14ac:dyDescent="0.25">
      <c r="A20" s="33"/>
      <c r="B20" s="141" t="s">
        <v>101</v>
      </c>
      <c r="C20" s="142"/>
      <c r="D20" s="143"/>
      <c r="E20" s="35">
        <v>13983.5</v>
      </c>
    </row>
    <row r="21" spans="1:5" ht="15.75" thickBot="1" x14ac:dyDescent="0.3">
      <c r="A21" s="38"/>
      <c r="B21" s="98"/>
      <c r="C21" s="99"/>
      <c r="D21" s="100"/>
      <c r="E21" s="18"/>
    </row>
    <row r="22" spans="1:5" ht="15.75" thickBot="1" x14ac:dyDescent="0.3">
      <c r="A22" s="5">
        <v>5</v>
      </c>
      <c r="B22" s="97" t="s">
        <v>11</v>
      </c>
      <c r="C22" s="97"/>
      <c r="D22" s="97"/>
      <c r="E22" s="17">
        <v>0</v>
      </c>
    </row>
    <row r="23" spans="1:5" ht="27.6" customHeight="1" thickBot="1" x14ac:dyDescent="0.3">
      <c r="A23" s="25">
        <v>6</v>
      </c>
      <c r="B23" s="125" t="s">
        <v>12</v>
      </c>
      <c r="C23" s="126"/>
      <c r="D23" s="127"/>
      <c r="E23" s="39">
        <v>11430</v>
      </c>
    </row>
    <row r="24" spans="1:5" x14ac:dyDescent="0.25">
      <c r="A24" s="23">
        <v>7</v>
      </c>
      <c r="B24" s="131" t="s">
        <v>13</v>
      </c>
      <c r="C24" s="132"/>
      <c r="D24" s="133"/>
      <c r="E24" s="40">
        <f>SUM(E26:E29)</f>
        <v>555209.71999999986</v>
      </c>
    </row>
    <row r="25" spans="1:5" ht="14.45" customHeight="1" x14ac:dyDescent="0.25">
      <c r="A25" s="24"/>
      <c r="B25" s="41" t="s">
        <v>14</v>
      </c>
      <c r="C25" s="14"/>
      <c r="D25" s="15"/>
      <c r="E25" s="42"/>
    </row>
    <row r="26" spans="1:5" x14ac:dyDescent="0.25">
      <c r="A26" s="33"/>
      <c r="B26" s="128" t="s">
        <v>15</v>
      </c>
      <c r="C26" s="128"/>
      <c r="D26" s="128"/>
      <c r="E26" s="13">
        <v>534253.43999999994</v>
      </c>
    </row>
    <row r="27" spans="1:5" ht="14.45" customHeight="1" x14ac:dyDescent="0.25">
      <c r="A27" s="43"/>
      <c r="B27" s="128" t="s">
        <v>4</v>
      </c>
      <c r="C27" s="128"/>
      <c r="D27" s="128"/>
      <c r="E27" s="13">
        <v>20734.439999999999</v>
      </c>
    </row>
    <row r="28" spans="1:5" x14ac:dyDescent="0.25">
      <c r="A28" s="44"/>
      <c r="B28" s="134" t="s">
        <v>16</v>
      </c>
      <c r="C28" s="135"/>
      <c r="D28" s="136"/>
      <c r="E28" s="13">
        <v>221.84</v>
      </c>
    </row>
    <row r="29" spans="1:5" ht="15.75" thickBot="1" x14ac:dyDescent="0.3">
      <c r="A29" s="45"/>
      <c r="B29" s="129" t="s">
        <v>17</v>
      </c>
      <c r="C29" s="129"/>
      <c r="D29" s="129"/>
      <c r="E29" s="16">
        <v>0</v>
      </c>
    </row>
    <row r="30" spans="1:5" ht="26.45" customHeight="1" x14ac:dyDescent="0.25">
      <c r="A30" s="23">
        <v>8</v>
      </c>
      <c r="B30" s="104" t="s">
        <v>18</v>
      </c>
      <c r="C30" s="105"/>
      <c r="D30" s="106"/>
      <c r="E30" s="40">
        <f>SUM(E32:E33)</f>
        <v>3177</v>
      </c>
    </row>
    <row r="31" spans="1:5" x14ac:dyDescent="0.25">
      <c r="A31" s="24"/>
      <c r="B31" s="41" t="s">
        <v>14</v>
      </c>
      <c r="C31" s="11"/>
      <c r="D31" s="12"/>
      <c r="E31" s="42"/>
    </row>
    <row r="32" spans="1:5" x14ac:dyDescent="0.25">
      <c r="A32" s="24"/>
      <c r="B32" s="130" t="s">
        <v>23</v>
      </c>
      <c r="C32" s="130"/>
      <c r="D32" s="130"/>
      <c r="E32" s="13">
        <v>3177</v>
      </c>
    </row>
    <row r="33" spans="1:6" ht="15.75" thickBot="1" x14ac:dyDescent="0.3">
      <c r="A33" s="25"/>
      <c r="B33" s="137" t="s">
        <v>24</v>
      </c>
      <c r="C33" s="137"/>
      <c r="D33" s="137"/>
      <c r="E33" s="16">
        <v>0</v>
      </c>
    </row>
    <row r="34" spans="1:6" ht="14.45" customHeight="1" thickBot="1" x14ac:dyDescent="0.3">
      <c r="A34" s="9">
        <v>9</v>
      </c>
      <c r="B34" s="91" t="s">
        <v>1</v>
      </c>
      <c r="C34" s="92"/>
      <c r="D34" s="93"/>
      <c r="E34" s="17">
        <v>52288.68</v>
      </c>
    </row>
    <row r="35" spans="1:6" ht="15.75" thickBot="1" x14ac:dyDescent="0.3">
      <c r="A35" s="9">
        <v>10</v>
      </c>
      <c r="B35" s="91" t="s">
        <v>2</v>
      </c>
      <c r="C35" s="92"/>
      <c r="D35" s="93"/>
      <c r="E35" s="17">
        <v>23126.7</v>
      </c>
    </row>
    <row r="36" spans="1:6" ht="15.75" thickBot="1" x14ac:dyDescent="0.3">
      <c r="A36" s="9">
        <v>11</v>
      </c>
      <c r="B36" s="91" t="s">
        <v>3</v>
      </c>
      <c r="C36" s="92"/>
      <c r="D36" s="93"/>
      <c r="E36" s="17">
        <v>157641.81</v>
      </c>
    </row>
    <row r="37" spans="1:6" ht="15.75" thickBot="1" x14ac:dyDescent="0.3">
      <c r="A37" s="9">
        <v>12</v>
      </c>
      <c r="B37" s="91" t="s">
        <v>19</v>
      </c>
      <c r="C37" s="92"/>
      <c r="D37" s="93"/>
      <c r="E37" s="17">
        <v>58872.18</v>
      </c>
    </row>
    <row r="38" spans="1:6" ht="15.75" thickBot="1" x14ac:dyDescent="0.3">
      <c r="A38" s="9">
        <v>13</v>
      </c>
      <c r="B38" s="91" t="s">
        <v>20</v>
      </c>
      <c r="C38" s="92"/>
      <c r="D38" s="93"/>
      <c r="E38" s="17">
        <v>131884.91</v>
      </c>
    </row>
    <row r="39" spans="1:6" ht="29.45" customHeight="1" thickBot="1" x14ac:dyDescent="0.3">
      <c r="A39" s="5">
        <v>14</v>
      </c>
      <c r="B39" s="122" t="s">
        <v>21</v>
      </c>
      <c r="C39" s="123"/>
      <c r="D39" s="124"/>
      <c r="E39" s="19">
        <f>224519.46+35958.18+29354.96-25977.69</f>
        <v>263854.90999999997</v>
      </c>
      <c r="F39" s="22"/>
    </row>
    <row r="40" spans="1:6" ht="15.75" thickBot="1" x14ac:dyDescent="0.3">
      <c r="A40" s="9">
        <v>15</v>
      </c>
      <c r="B40" s="56" t="s">
        <v>28</v>
      </c>
      <c r="C40" s="57"/>
      <c r="D40" s="57"/>
      <c r="E40" s="58">
        <v>21899.08</v>
      </c>
      <c r="F40" s="22"/>
    </row>
    <row r="41" spans="1:6" ht="15.75" thickBot="1" x14ac:dyDescent="0.3">
      <c r="A41" s="5">
        <v>16</v>
      </c>
      <c r="B41" s="46" t="s">
        <v>22</v>
      </c>
      <c r="C41" s="47"/>
      <c r="D41" s="47"/>
      <c r="E41" s="8">
        <f>SUM(E39+E38+E37+E36+E35+E34+E30+E24+E23+E22+E16+E10+E9+E8+E40)</f>
        <v>2663392.09</v>
      </c>
    </row>
  </sheetData>
  <mergeCells count="34">
    <mergeCell ref="B7:D7"/>
    <mergeCell ref="B10:D10"/>
    <mergeCell ref="B8:D8"/>
    <mergeCell ref="B9:D9"/>
    <mergeCell ref="B39:D39"/>
    <mergeCell ref="B27:D27"/>
    <mergeCell ref="B28:D28"/>
    <mergeCell ref="B29:D29"/>
    <mergeCell ref="B32:D32"/>
    <mergeCell ref="B34:D34"/>
    <mergeCell ref="B36:D36"/>
    <mergeCell ref="B37:D37"/>
    <mergeCell ref="B35:D35"/>
    <mergeCell ref="B38:D38"/>
    <mergeCell ref="B12:D12"/>
    <mergeCell ref="B13:D13"/>
    <mergeCell ref="A1:E1"/>
    <mergeCell ref="A2:D2"/>
    <mergeCell ref="B3:D3"/>
    <mergeCell ref="B4:D4"/>
    <mergeCell ref="B5:D5"/>
    <mergeCell ref="B14:D14"/>
    <mergeCell ref="B20:D20"/>
    <mergeCell ref="B21:D21"/>
    <mergeCell ref="B15:D15"/>
    <mergeCell ref="B18:D18"/>
    <mergeCell ref="B19:D19"/>
    <mergeCell ref="B16:D16"/>
    <mergeCell ref="B22:D22"/>
    <mergeCell ref="B24:D24"/>
    <mergeCell ref="B26:D26"/>
    <mergeCell ref="B30:D30"/>
    <mergeCell ref="B33:D33"/>
    <mergeCell ref="B23:D2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6" workbookViewId="0">
      <selection activeCell="M13" sqref="M13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" bestFit="1" customWidth="1"/>
    <col min="7" max="7" width="10.7109375" hidden="1" customWidth="1"/>
    <col min="8" max="8" width="8.85546875" hidden="1" customWidth="1"/>
  </cols>
  <sheetData>
    <row r="1" spans="1:8" ht="36" customHeight="1" x14ac:dyDescent="0.25">
      <c r="A1" s="107" t="s">
        <v>54</v>
      </c>
      <c r="B1" s="107"/>
      <c r="C1" s="107"/>
      <c r="D1" s="107"/>
      <c r="E1" s="107"/>
    </row>
    <row r="2" spans="1:8" ht="15.75" customHeight="1" x14ac:dyDescent="0.25">
      <c r="A2" s="108"/>
      <c r="B2" s="108"/>
      <c r="C2" s="108"/>
      <c r="D2" s="108"/>
      <c r="E2" s="81"/>
    </row>
    <row r="3" spans="1:8" ht="14.45" customHeight="1" x14ac:dyDescent="0.25">
      <c r="A3" s="79">
        <v>1</v>
      </c>
      <c r="B3" s="119" t="s">
        <v>159</v>
      </c>
      <c r="C3" s="120"/>
      <c r="D3" s="121"/>
      <c r="E3" s="80">
        <f>SUM(G3:H3)</f>
        <v>2981677.75</v>
      </c>
      <c r="G3">
        <v>2965477.75</v>
      </c>
      <c r="H3">
        <v>16200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80">
        <f t="shared" ref="E4:E5" si="0">SUM(G4:H4)</f>
        <v>2872209.1999999993</v>
      </c>
      <c r="G4">
        <v>2856009.1999999993</v>
      </c>
      <c r="H4">
        <v>16200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80">
        <f t="shared" si="0"/>
        <v>549879.57000000076</v>
      </c>
      <c r="G5">
        <v>549564.57000000076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30.6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1.45" customHeight="1" thickBot="1" x14ac:dyDescent="0.3">
      <c r="A8" s="5">
        <v>1</v>
      </c>
      <c r="B8" s="110" t="s">
        <v>6</v>
      </c>
      <c r="C8" s="111"/>
      <c r="D8" s="112"/>
      <c r="E8" s="10">
        <v>201536.06</v>
      </c>
    </row>
    <row r="9" spans="1:8" ht="41.45" customHeight="1" thickBot="1" x14ac:dyDescent="0.3">
      <c r="A9" s="5">
        <v>2</v>
      </c>
      <c r="B9" s="113" t="s">
        <v>7</v>
      </c>
      <c r="C9" s="114"/>
      <c r="D9" s="115"/>
      <c r="E9" s="8">
        <v>156457.28</v>
      </c>
    </row>
    <row r="10" spans="1:8" ht="41.45" customHeight="1" x14ac:dyDescent="0.25">
      <c r="A10" s="23">
        <v>3</v>
      </c>
      <c r="B10" s="104" t="s">
        <v>8</v>
      </c>
      <c r="C10" s="105"/>
      <c r="D10" s="106"/>
      <c r="E10" s="28">
        <v>89848</v>
      </c>
    </row>
    <row r="11" spans="1:8" x14ac:dyDescent="0.25">
      <c r="A11" s="24"/>
      <c r="B11" s="29" t="s">
        <v>9</v>
      </c>
      <c r="C11" s="30"/>
      <c r="D11" s="31"/>
      <c r="E11" s="32"/>
    </row>
    <row r="12" spans="1:8" ht="15.75" thickBot="1" x14ac:dyDescent="0.3">
      <c r="A12" s="21"/>
      <c r="B12" s="101"/>
      <c r="C12" s="102"/>
      <c r="D12" s="103"/>
      <c r="E12" s="36"/>
    </row>
    <row r="13" spans="1:8" ht="40.15" customHeight="1" x14ac:dyDescent="0.25">
      <c r="A13" s="37">
        <v>4</v>
      </c>
      <c r="B13" s="104" t="s">
        <v>10</v>
      </c>
      <c r="C13" s="105"/>
      <c r="D13" s="106"/>
      <c r="E13" s="28">
        <f>281401.54+75846.71</f>
        <v>357248.25</v>
      </c>
    </row>
    <row r="14" spans="1:8" x14ac:dyDescent="0.25">
      <c r="A14" s="24"/>
      <c r="B14" s="29" t="s">
        <v>9</v>
      </c>
      <c r="C14" s="30"/>
      <c r="D14" s="31"/>
      <c r="E14" s="32"/>
    </row>
    <row r="15" spans="1:8" ht="15.75" thickBot="1" x14ac:dyDescent="0.3">
      <c r="A15" s="38"/>
      <c r="B15" s="98"/>
      <c r="C15" s="99"/>
      <c r="D15" s="100"/>
      <c r="E15" s="18"/>
    </row>
    <row r="16" spans="1:8" ht="15.75" thickBot="1" x14ac:dyDescent="0.3">
      <c r="A16" s="5">
        <v>5</v>
      </c>
      <c r="B16" s="97" t="s">
        <v>11</v>
      </c>
      <c r="C16" s="97"/>
      <c r="D16" s="97"/>
      <c r="E16" s="17">
        <v>25114.92</v>
      </c>
    </row>
    <row r="17" spans="1:5" ht="28.9" customHeight="1" thickBot="1" x14ac:dyDescent="0.3">
      <c r="A17" s="25">
        <v>6</v>
      </c>
      <c r="B17" s="125" t="s">
        <v>12</v>
      </c>
      <c r="C17" s="126"/>
      <c r="D17" s="127"/>
      <c r="E17" s="39">
        <v>21600</v>
      </c>
    </row>
    <row r="18" spans="1:5" x14ac:dyDescent="0.25">
      <c r="A18" s="23">
        <v>7</v>
      </c>
      <c r="B18" s="131" t="s">
        <v>13</v>
      </c>
      <c r="C18" s="132"/>
      <c r="D18" s="133"/>
      <c r="E18" s="40">
        <f>SUM(E20:E23)</f>
        <v>313338.27</v>
      </c>
    </row>
    <row r="19" spans="1:5" ht="14.45" customHeight="1" x14ac:dyDescent="0.25">
      <c r="A19" s="24"/>
      <c r="B19" s="41" t="s">
        <v>14</v>
      </c>
      <c r="C19" s="14"/>
      <c r="D19" s="15"/>
      <c r="E19" s="42"/>
    </row>
    <row r="20" spans="1:5" x14ac:dyDescent="0.25">
      <c r="A20" s="33"/>
      <c r="B20" s="128" t="s">
        <v>15</v>
      </c>
      <c r="C20" s="128"/>
      <c r="D20" s="128"/>
      <c r="E20" s="13">
        <v>301211.28000000003</v>
      </c>
    </row>
    <row r="21" spans="1:5" ht="14.45" customHeight="1" x14ac:dyDescent="0.25">
      <c r="A21" s="43"/>
      <c r="B21" s="128" t="s">
        <v>4</v>
      </c>
      <c r="C21" s="128"/>
      <c r="D21" s="128"/>
      <c r="E21" s="13">
        <v>11960.61</v>
      </c>
    </row>
    <row r="22" spans="1:5" x14ac:dyDescent="0.25">
      <c r="A22" s="44"/>
      <c r="B22" s="134" t="s">
        <v>16</v>
      </c>
      <c r="C22" s="135"/>
      <c r="D22" s="136"/>
      <c r="E22" s="13">
        <v>166.38</v>
      </c>
    </row>
    <row r="23" spans="1:5" ht="15.75" thickBot="1" x14ac:dyDescent="0.3">
      <c r="A23" s="45"/>
      <c r="B23" s="129" t="s">
        <v>17</v>
      </c>
      <c r="C23" s="129"/>
      <c r="D23" s="129"/>
      <c r="E23" s="16">
        <v>0</v>
      </c>
    </row>
    <row r="24" spans="1:5" ht="27.6" customHeight="1" x14ac:dyDescent="0.25">
      <c r="A24" s="23">
        <v>8</v>
      </c>
      <c r="B24" s="104" t="s">
        <v>18</v>
      </c>
      <c r="C24" s="105"/>
      <c r="D24" s="106"/>
      <c r="E24" s="40">
        <f>SUM(E26:E27)</f>
        <v>9819</v>
      </c>
    </row>
    <row r="25" spans="1:5" x14ac:dyDescent="0.25">
      <c r="A25" s="24"/>
      <c r="B25" s="41" t="s">
        <v>14</v>
      </c>
      <c r="C25" s="11"/>
      <c r="D25" s="12"/>
      <c r="E25" s="42"/>
    </row>
    <row r="26" spans="1:5" ht="14.45" customHeight="1" x14ac:dyDescent="0.25">
      <c r="A26" s="24"/>
      <c r="B26" s="130" t="s">
        <v>23</v>
      </c>
      <c r="C26" s="130"/>
      <c r="D26" s="130"/>
      <c r="E26" s="13">
        <v>4467</v>
      </c>
    </row>
    <row r="27" spans="1:5" ht="15.75" thickBot="1" x14ac:dyDescent="0.3">
      <c r="A27" s="25"/>
      <c r="B27" s="137" t="s">
        <v>24</v>
      </c>
      <c r="C27" s="137"/>
      <c r="D27" s="137"/>
      <c r="E27" s="16">
        <v>5352</v>
      </c>
    </row>
    <row r="28" spans="1:5" ht="15.75" thickBot="1" x14ac:dyDescent="0.3">
      <c r="A28" s="9">
        <v>9</v>
      </c>
      <c r="B28" s="91" t="s">
        <v>1</v>
      </c>
      <c r="C28" s="92"/>
      <c r="D28" s="93"/>
      <c r="E28" s="17">
        <v>50054.04</v>
      </c>
    </row>
    <row r="29" spans="1:5" ht="15.75" thickBot="1" x14ac:dyDescent="0.3">
      <c r="A29" s="9">
        <v>10</v>
      </c>
      <c r="B29" s="91" t="s">
        <v>2</v>
      </c>
      <c r="C29" s="92"/>
      <c r="D29" s="93"/>
      <c r="E29" s="17">
        <v>21852</v>
      </c>
    </row>
    <row r="30" spans="1:5" ht="15.75" thickBot="1" x14ac:dyDescent="0.3">
      <c r="A30" s="9">
        <v>11</v>
      </c>
      <c r="B30" s="91" t="s">
        <v>3</v>
      </c>
      <c r="C30" s="92"/>
      <c r="D30" s="93"/>
      <c r="E30" s="17">
        <v>151259.54999999999</v>
      </c>
    </row>
    <row r="31" spans="1:5" ht="15.75" thickBot="1" x14ac:dyDescent="0.3">
      <c r="A31" s="9">
        <v>12</v>
      </c>
      <c r="B31" s="91" t="s">
        <v>19</v>
      </c>
      <c r="C31" s="92"/>
      <c r="D31" s="93"/>
      <c r="E31" s="17">
        <v>52829.01</v>
      </c>
    </row>
    <row r="32" spans="1:5" ht="15.75" thickBot="1" x14ac:dyDescent="0.3">
      <c r="A32" s="9">
        <v>13</v>
      </c>
      <c r="B32" s="91" t="s">
        <v>20</v>
      </c>
      <c r="C32" s="92"/>
      <c r="D32" s="93"/>
      <c r="E32" s="17">
        <v>126248.37</v>
      </c>
    </row>
    <row r="33" spans="1:6" ht="28.15" customHeight="1" thickBot="1" x14ac:dyDescent="0.3">
      <c r="A33" s="5">
        <v>14</v>
      </c>
      <c r="B33" s="122" t="s">
        <v>21</v>
      </c>
      <c r="C33" s="123"/>
      <c r="D33" s="124"/>
      <c r="E33" s="28">
        <f>176242.44+6487.14+8191.9-3388.28</f>
        <v>187533.2</v>
      </c>
      <c r="F33" s="22"/>
    </row>
    <row r="34" spans="1:6" ht="15.75" thickBot="1" x14ac:dyDescent="0.3">
      <c r="A34" s="9">
        <v>15</v>
      </c>
      <c r="B34" s="56" t="s">
        <v>28</v>
      </c>
      <c r="C34" s="57"/>
      <c r="D34" s="57"/>
      <c r="E34" s="58">
        <v>20963.150000000001</v>
      </c>
      <c r="F34" s="22"/>
    </row>
    <row r="35" spans="1:6" ht="15.75" thickBot="1" x14ac:dyDescent="0.3">
      <c r="A35" s="5">
        <v>16</v>
      </c>
      <c r="B35" s="46" t="s">
        <v>22</v>
      </c>
      <c r="C35" s="47"/>
      <c r="D35" s="47"/>
      <c r="E35" s="8">
        <f>SUM(E33+E32+E31+E30+E29+E28+E24+E18+E17+E16+E13+E10+E9+E8+E34)</f>
        <v>1785701.1</v>
      </c>
    </row>
  </sheetData>
  <mergeCells count="28">
    <mergeCell ref="B33:D33"/>
    <mergeCell ref="B31:D31"/>
    <mergeCell ref="B17:D17"/>
    <mergeCell ref="B20:D20"/>
    <mergeCell ref="B21:D21"/>
    <mergeCell ref="B23:D23"/>
    <mergeCell ref="B24:D24"/>
    <mergeCell ref="B26:D26"/>
    <mergeCell ref="B28:D28"/>
    <mergeCell ref="B29:D29"/>
    <mergeCell ref="B18:D18"/>
    <mergeCell ref="B22:D22"/>
    <mergeCell ref="B27:D27"/>
    <mergeCell ref="B7:D7"/>
    <mergeCell ref="B10:D10"/>
    <mergeCell ref="B8:D8"/>
    <mergeCell ref="B9:D9"/>
    <mergeCell ref="B32:D32"/>
    <mergeCell ref="B30:D30"/>
    <mergeCell ref="B16:D16"/>
    <mergeCell ref="B15:D15"/>
    <mergeCell ref="B12:D12"/>
    <mergeCell ref="B13:D13"/>
    <mergeCell ref="A1:E1"/>
    <mergeCell ref="A2:D2"/>
    <mergeCell ref="B3:D3"/>
    <mergeCell ref="B4:D4"/>
    <mergeCell ref="B5:D5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7" workbookViewId="0">
      <selection activeCell="I11" sqref="I11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" bestFit="1" customWidth="1"/>
    <col min="7" max="8" width="8.85546875" hidden="1" customWidth="1"/>
  </cols>
  <sheetData>
    <row r="1" spans="1:8" ht="35.450000000000003" customHeight="1" x14ac:dyDescent="0.25">
      <c r="A1" s="107" t="s">
        <v>55</v>
      </c>
      <c r="B1" s="107"/>
      <c r="C1" s="107"/>
      <c r="D1" s="107"/>
      <c r="E1" s="107"/>
    </row>
    <row r="2" spans="1:8" ht="15.75" customHeight="1" x14ac:dyDescent="0.25">
      <c r="A2" s="108"/>
      <c r="B2" s="108"/>
      <c r="C2" s="108"/>
      <c r="D2" s="108"/>
      <c r="E2" s="81"/>
    </row>
    <row r="3" spans="1:8" ht="14.45" customHeight="1" x14ac:dyDescent="0.25">
      <c r="A3" s="79">
        <v>1</v>
      </c>
      <c r="B3" s="119" t="s">
        <v>159</v>
      </c>
      <c r="C3" s="120"/>
      <c r="D3" s="121"/>
      <c r="E3" s="80">
        <f>SUM(G3:H3)</f>
        <v>4244787.66</v>
      </c>
      <c r="G3">
        <v>4228359.66</v>
      </c>
      <c r="H3">
        <v>16428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80">
        <f t="shared" ref="E4" si="0">SUM(G4:H4)</f>
        <v>4057567.2800000003</v>
      </c>
      <c r="G4">
        <v>4041139.2800000003</v>
      </c>
      <c r="H4">
        <v>16428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80">
        <f>SUM(G5:H5)</f>
        <v>716324.33999999985</v>
      </c>
      <c r="G5">
        <v>716009.33999999985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31.15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0.9" customHeight="1" thickBot="1" x14ac:dyDescent="0.3">
      <c r="A8" s="5">
        <v>1</v>
      </c>
      <c r="B8" s="110" t="s">
        <v>6</v>
      </c>
      <c r="C8" s="111"/>
      <c r="D8" s="112"/>
      <c r="E8" s="10">
        <v>272068.5</v>
      </c>
    </row>
    <row r="9" spans="1:8" ht="40.9" customHeight="1" thickBot="1" x14ac:dyDescent="0.3">
      <c r="A9" s="5">
        <v>2</v>
      </c>
      <c r="B9" s="113" t="s">
        <v>7</v>
      </c>
      <c r="C9" s="114"/>
      <c r="D9" s="115"/>
      <c r="E9" s="8">
        <v>211250.34</v>
      </c>
    </row>
    <row r="10" spans="1:8" ht="40.9" customHeight="1" x14ac:dyDescent="0.25">
      <c r="A10" s="23">
        <v>3</v>
      </c>
      <c r="B10" s="104" t="s">
        <v>8</v>
      </c>
      <c r="C10" s="105"/>
      <c r="D10" s="106"/>
      <c r="E10" s="28">
        <v>113049.41</v>
      </c>
    </row>
    <row r="11" spans="1:8" x14ac:dyDescent="0.25">
      <c r="A11" s="24"/>
      <c r="B11" s="29" t="s">
        <v>9</v>
      </c>
      <c r="C11" s="30"/>
      <c r="D11" s="31"/>
      <c r="E11" s="32">
        <f>SUM(E12:E12)</f>
        <v>20117.05</v>
      </c>
    </row>
    <row r="12" spans="1:8" x14ac:dyDescent="0.25">
      <c r="A12" s="33"/>
      <c r="B12" s="94" t="s">
        <v>123</v>
      </c>
      <c r="C12" s="144"/>
      <c r="D12" s="145"/>
      <c r="E12" s="34">
        <v>20117.05</v>
      </c>
    </row>
    <row r="13" spans="1:8" ht="15.75" thickBot="1" x14ac:dyDescent="0.3">
      <c r="A13" s="21"/>
      <c r="B13" s="101"/>
      <c r="C13" s="102"/>
      <c r="D13" s="103"/>
      <c r="E13" s="36"/>
    </row>
    <row r="14" spans="1:8" ht="42.6" customHeight="1" x14ac:dyDescent="0.25">
      <c r="A14" s="37">
        <v>4</v>
      </c>
      <c r="B14" s="104" t="s">
        <v>10</v>
      </c>
      <c r="C14" s="105"/>
      <c r="D14" s="106"/>
      <c r="E14" s="28">
        <f>362240.15+102409.1</f>
        <v>464649.25</v>
      </c>
    </row>
    <row r="15" spans="1:8" x14ac:dyDescent="0.25">
      <c r="A15" s="24"/>
      <c r="B15" s="29" t="s">
        <v>9</v>
      </c>
      <c r="C15" s="30"/>
      <c r="D15" s="31"/>
      <c r="E15" s="32"/>
    </row>
    <row r="16" spans="1:8" x14ac:dyDescent="0.25">
      <c r="A16" s="33"/>
      <c r="B16" s="152"/>
      <c r="C16" s="153"/>
      <c r="D16" s="154"/>
      <c r="E16" s="34"/>
    </row>
    <row r="17" spans="1:5" x14ac:dyDescent="0.25">
      <c r="A17" s="33"/>
      <c r="B17" s="152"/>
      <c r="C17" s="155"/>
      <c r="D17" s="156"/>
      <c r="E17" s="34"/>
    </row>
    <row r="18" spans="1:5" x14ac:dyDescent="0.25">
      <c r="A18" s="33"/>
      <c r="B18" s="149"/>
      <c r="C18" s="150"/>
      <c r="D18" s="151"/>
      <c r="E18" s="35"/>
    </row>
    <row r="19" spans="1:5" ht="15.75" thickBot="1" x14ac:dyDescent="0.3">
      <c r="A19" s="38"/>
      <c r="B19" s="98"/>
      <c r="C19" s="99"/>
      <c r="D19" s="100"/>
      <c r="E19" s="18"/>
    </row>
    <row r="20" spans="1:5" ht="15.75" thickBot="1" x14ac:dyDescent="0.3">
      <c r="A20" s="5">
        <v>5</v>
      </c>
      <c r="B20" s="97" t="s">
        <v>11</v>
      </c>
      <c r="C20" s="97"/>
      <c r="D20" s="97"/>
      <c r="E20" s="17">
        <v>0</v>
      </c>
    </row>
    <row r="21" spans="1:5" ht="28.15" customHeight="1" thickBot="1" x14ac:dyDescent="0.3">
      <c r="A21" s="25">
        <v>6</v>
      </c>
      <c r="B21" s="125" t="s">
        <v>12</v>
      </c>
      <c r="C21" s="126"/>
      <c r="D21" s="127"/>
      <c r="E21" s="39">
        <v>6120</v>
      </c>
    </row>
    <row r="22" spans="1:5" x14ac:dyDescent="0.25">
      <c r="A22" s="23">
        <v>7</v>
      </c>
      <c r="B22" s="131" t="s">
        <v>13</v>
      </c>
      <c r="C22" s="132"/>
      <c r="D22" s="133"/>
      <c r="E22" s="40">
        <f>SUM(E24:E27)</f>
        <v>575395.24</v>
      </c>
    </row>
    <row r="23" spans="1:5" ht="14.45" customHeight="1" x14ac:dyDescent="0.25">
      <c r="A23" s="24"/>
      <c r="B23" s="41" t="s">
        <v>14</v>
      </c>
      <c r="C23" s="14"/>
      <c r="D23" s="15"/>
      <c r="E23" s="42"/>
    </row>
    <row r="24" spans="1:5" x14ac:dyDescent="0.25">
      <c r="A24" s="33"/>
      <c r="B24" s="128" t="s">
        <v>15</v>
      </c>
      <c r="C24" s="128"/>
      <c r="D24" s="128"/>
      <c r="E24" s="13">
        <v>553641.12</v>
      </c>
    </row>
    <row r="25" spans="1:5" ht="14.45" customHeight="1" x14ac:dyDescent="0.25">
      <c r="A25" s="43"/>
      <c r="B25" s="128" t="s">
        <v>4</v>
      </c>
      <c r="C25" s="128"/>
      <c r="D25" s="128"/>
      <c r="E25" s="13">
        <v>21532.28</v>
      </c>
    </row>
    <row r="26" spans="1:5" x14ac:dyDescent="0.25">
      <c r="A26" s="44"/>
      <c r="B26" s="134" t="s">
        <v>16</v>
      </c>
      <c r="C26" s="135"/>
      <c r="D26" s="136"/>
      <c r="E26" s="13">
        <v>221.84</v>
      </c>
    </row>
    <row r="27" spans="1:5" ht="15.75" thickBot="1" x14ac:dyDescent="0.3">
      <c r="A27" s="45"/>
      <c r="B27" s="129" t="s">
        <v>17</v>
      </c>
      <c r="C27" s="129"/>
      <c r="D27" s="129"/>
      <c r="E27" s="16">
        <v>0</v>
      </c>
    </row>
    <row r="28" spans="1:5" ht="27.6" customHeight="1" x14ac:dyDescent="0.25">
      <c r="A28" s="23">
        <v>8</v>
      </c>
      <c r="B28" s="104" t="s">
        <v>18</v>
      </c>
      <c r="C28" s="105"/>
      <c r="D28" s="106"/>
      <c r="E28" s="40">
        <f>SUM(E30:E31)</f>
        <v>6252.6</v>
      </c>
    </row>
    <row r="29" spans="1:5" x14ac:dyDescent="0.25">
      <c r="A29" s="24"/>
      <c r="B29" s="41" t="s">
        <v>14</v>
      </c>
      <c r="C29" s="11"/>
      <c r="D29" s="12"/>
      <c r="E29" s="42"/>
    </row>
    <row r="30" spans="1:5" ht="14.45" customHeight="1" x14ac:dyDescent="0.25">
      <c r="A30" s="24"/>
      <c r="B30" s="130" t="s">
        <v>23</v>
      </c>
      <c r="C30" s="130"/>
      <c r="D30" s="130"/>
      <c r="E30" s="13">
        <v>4152.6000000000004</v>
      </c>
    </row>
    <row r="31" spans="1:5" ht="15.75" thickBot="1" x14ac:dyDescent="0.3">
      <c r="A31" s="25"/>
      <c r="B31" s="137" t="s">
        <v>24</v>
      </c>
      <c r="C31" s="137"/>
      <c r="D31" s="137"/>
      <c r="E31" s="16">
        <v>2100</v>
      </c>
    </row>
    <row r="32" spans="1:5" ht="15.75" thickBot="1" x14ac:dyDescent="0.3">
      <c r="A32" s="9">
        <v>9</v>
      </c>
      <c r="B32" s="91" t="s">
        <v>1</v>
      </c>
      <c r="C32" s="92"/>
      <c r="D32" s="93"/>
      <c r="E32" s="17">
        <v>67635.48</v>
      </c>
    </row>
    <row r="33" spans="1:6" ht="15.75" thickBot="1" x14ac:dyDescent="0.3">
      <c r="A33" s="9">
        <v>10</v>
      </c>
      <c r="B33" s="91" t="s">
        <v>2</v>
      </c>
      <c r="C33" s="92"/>
      <c r="D33" s="93"/>
      <c r="E33" s="17">
        <v>24765.599999999999</v>
      </c>
    </row>
    <row r="34" spans="1:6" ht="15.75" thickBot="1" x14ac:dyDescent="0.3">
      <c r="A34" s="9">
        <v>11</v>
      </c>
      <c r="B34" s="91" t="s">
        <v>3</v>
      </c>
      <c r="C34" s="92"/>
      <c r="D34" s="93"/>
      <c r="E34" s="17">
        <v>204232.31</v>
      </c>
    </row>
    <row r="35" spans="1:6" ht="15.75" thickBot="1" x14ac:dyDescent="0.3">
      <c r="A35" s="9">
        <v>12</v>
      </c>
      <c r="B35" s="91" t="s">
        <v>19</v>
      </c>
      <c r="C35" s="92"/>
      <c r="D35" s="93"/>
      <c r="E35" s="17">
        <v>74750.95</v>
      </c>
    </row>
    <row r="36" spans="1:6" ht="15.75" thickBot="1" x14ac:dyDescent="0.3">
      <c r="A36" s="9">
        <v>13</v>
      </c>
      <c r="B36" s="91" t="s">
        <v>20</v>
      </c>
      <c r="C36" s="92"/>
      <c r="D36" s="93"/>
      <c r="E36" s="17">
        <v>170593.27</v>
      </c>
    </row>
    <row r="37" spans="1:6" ht="27" customHeight="1" thickBot="1" x14ac:dyDescent="0.3">
      <c r="A37" s="5">
        <v>14</v>
      </c>
      <c r="B37" s="122" t="s">
        <v>21</v>
      </c>
      <c r="C37" s="123"/>
      <c r="D37" s="124"/>
      <c r="E37" s="28">
        <v>297834.3</v>
      </c>
      <c r="F37" s="22"/>
    </row>
    <row r="38" spans="1:6" ht="15.75" thickBot="1" x14ac:dyDescent="0.3">
      <c r="A38" s="9">
        <v>15</v>
      </c>
      <c r="B38" s="56" t="s">
        <v>28</v>
      </c>
      <c r="C38" s="57"/>
      <c r="D38" s="57"/>
      <c r="E38" s="58">
        <v>28326.48</v>
      </c>
      <c r="F38" s="22"/>
    </row>
    <row r="39" spans="1:6" ht="15.75" thickBot="1" x14ac:dyDescent="0.3">
      <c r="A39" s="5">
        <v>16</v>
      </c>
      <c r="B39" s="46" t="s">
        <v>22</v>
      </c>
      <c r="C39" s="47"/>
      <c r="D39" s="47"/>
      <c r="E39" s="8">
        <f>SUM(E37+E36+E35+E34+E33+E32+E28+E22+E21+E20+E14+E10+E9+E8+E38)</f>
        <v>2516923.7299999995</v>
      </c>
    </row>
  </sheetData>
  <mergeCells count="32">
    <mergeCell ref="B37:D37"/>
    <mergeCell ref="B12:D12"/>
    <mergeCell ref="B35:D35"/>
    <mergeCell ref="B21:D21"/>
    <mergeCell ref="B24:D24"/>
    <mergeCell ref="B25:D25"/>
    <mergeCell ref="B27:D27"/>
    <mergeCell ref="B28:D28"/>
    <mergeCell ref="B30:D30"/>
    <mergeCell ref="B32:D32"/>
    <mergeCell ref="B33:D33"/>
    <mergeCell ref="B22:D22"/>
    <mergeCell ref="B26:D26"/>
    <mergeCell ref="B31:D31"/>
    <mergeCell ref="B34:D34"/>
    <mergeCell ref="B7:D7"/>
    <mergeCell ref="B10:D10"/>
    <mergeCell ref="B8:D8"/>
    <mergeCell ref="B9:D9"/>
    <mergeCell ref="B36:D36"/>
    <mergeCell ref="B16:D16"/>
    <mergeCell ref="B17:D17"/>
    <mergeCell ref="B18:D18"/>
    <mergeCell ref="B20:D20"/>
    <mergeCell ref="B19:D19"/>
    <mergeCell ref="B13:D13"/>
    <mergeCell ref="B14:D14"/>
    <mergeCell ref="A1:E1"/>
    <mergeCell ref="A2:D2"/>
    <mergeCell ref="B3:D3"/>
    <mergeCell ref="B4:D4"/>
    <mergeCell ref="B5:D5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2" workbookViewId="0">
      <selection activeCell="I22" sqref="I22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" bestFit="1" customWidth="1"/>
    <col min="7" max="7" width="10.28515625" hidden="1" customWidth="1"/>
    <col min="8" max="8" width="8.85546875" hidden="1" customWidth="1"/>
  </cols>
  <sheetData>
    <row r="1" spans="1:8" ht="34.9" customHeight="1" x14ac:dyDescent="0.25">
      <c r="A1" s="107" t="s">
        <v>56</v>
      </c>
      <c r="B1" s="107"/>
      <c r="C1" s="107"/>
      <c r="D1" s="107"/>
      <c r="E1" s="107"/>
    </row>
    <row r="2" spans="1:8" ht="15.75" customHeight="1" x14ac:dyDescent="0.25">
      <c r="A2" s="108"/>
      <c r="B2" s="108"/>
      <c r="C2" s="108"/>
      <c r="D2" s="108"/>
      <c r="E2" s="81"/>
    </row>
    <row r="3" spans="1:8" ht="14.45" customHeight="1" x14ac:dyDescent="0.25">
      <c r="A3" s="79">
        <v>1</v>
      </c>
      <c r="B3" s="119" t="s">
        <v>159</v>
      </c>
      <c r="C3" s="120"/>
      <c r="D3" s="121"/>
      <c r="E3" s="80">
        <f>SUM(G3:H3)</f>
        <v>2988829.9499999997</v>
      </c>
      <c r="G3">
        <v>2972629.9499999997</v>
      </c>
      <c r="H3">
        <v>16200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80">
        <f t="shared" ref="E4:E5" si="0">SUM(G4:H4)</f>
        <v>2853764.6099999994</v>
      </c>
      <c r="G4">
        <v>2837564.6099999994</v>
      </c>
      <c r="H4">
        <v>16200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80">
        <f t="shared" si="0"/>
        <v>540972.42000000039</v>
      </c>
      <c r="G5">
        <v>540657.42000000039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30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0.9" customHeight="1" thickBot="1" x14ac:dyDescent="0.3">
      <c r="A8" s="5">
        <v>1</v>
      </c>
      <c r="B8" s="110" t="s">
        <v>6</v>
      </c>
      <c r="C8" s="111"/>
      <c r="D8" s="112"/>
      <c r="E8" s="10">
        <v>201536</v>
      </c>
    </row>
    <row r="9" spans="1:8" ht="43.9" customHeight="1" thickBot="1" x14ac:dyDescent="0.3">
      <c r="A9" s="5">
        <v>2</v>
      </c>
      <c r="B9" s="113" t="s">
        <v>7</v>
      </c>
      <c r="C9" s="114"/>
      <c r="D9" s="115"/>
      <c r="E9" s="8">
        <v>156457.26999999999</v>
      </c>
    </row>
    <row r="10" spans="1:8" ht="41.45" customHeight="1" x14ac:dyDescent="0.25">
      <c r="A10" s="23">
        <v>3</v>
      </c>
      <c r="B10" s="104" t="s">
        <v>8</v>
      </c>
      <c r="C10" s="105"/>
      <c r="D10" s="106"/>
      <c r="E10" s="28">
        <f>80848.02+E11</f>
        <v>292336.14</v>
      </c>
    </row>
    <row r="11" spans="1:8" x14ac:dyDescent="0.25">
      <c r="A11" s="24"/>
      <c r="B11" s="29" t="s">
        <v>9</v>
      </c>
      <c r="C11" s="30"/>
      <c r="D11" s="31"/>
      <c r="E11" s="32">
        <f>SUM(E12:E14)</f>
        <v>211488.12</v>
      </c>
    </row>
    <row r="12" spans="1:8" x14ac:dyDescent="0.25">
      <c r="A12" s="33"/>
      <c r="B12" s="94" t="s">
        <v>140</v>
      </c>
      <c r="C12" s="95"/>
      <c r="D12" s="96"/>
      <c r="E12" s="34">
        <v>39232.6</v>
      </c>
    </row>
    <row r="13" spans="1:8" x14ac:dyDescent="0.25">
      <c r="A13" s="33"/>
      <c r="B13" s="94" t="s">
        <v>164</v>
      </c>
      <c r="C13" s="144"/>
      <c r="D13" s="145"/>
      <c r="E13" s="35">
        <v>11616.88</v>
      </c>
    </row>
    <row r="14" spans="1:8" ht="15.75" thickBot="1" x14ac:dyDescent="0.3">
      <c r="A14" s="21"/>
      <c r="B14" s="141" t="s">
        <v>26</v>
      </c>
      <c r="C14" s="142"/>
      <c r="D14" s="143"/>
      <c r="E14" s="35">
        <v>160638.64000000001</v>
      </c>
    </row>
    <row r="15" spans="1:8" ht="40.9" customHeight="1" x14ac:dyDescent="0.25">
      <c r="A15" s="37">
        <v>4</v>
      </c>
      <c r="B15" s="104" t="s">
        <v>10</v>
      </c>
      <c r="C15" s="105"/>
      <c r="D15" s="106"/>
      <c r="E15" s="28">
        <f>269046.06+75846.71</f>
        <v>344892.77</v>
      </c>
    </row>
    <row r="16" spans="1:8" x14ac:dyDescent="0.25">
      <c r="A16" s="24"/>
      <c r="B16" s="29" t="s">
        <v>9</v>
      </c>
      <c r="C16" s="30"/>
      <c r="D16" s="31"/>
      <c r="E16" s="32"/>
    </row>
    <row r="17" spans="1:5" x14ac:dyDescent="0.25">
      <c r="A17" s="33"/>
      <c r="B17" s="152"/>
      <c r="C17" s="153"/>
      <c r="D17" s="154"/>
      <c r="E17" s="34"/>
    </row>
    <row r="18" spans="1:5" x14ac:dyDescent="0.25">
      <c r="A18" s="33"/>
      <c r="B18" s="152"/>
      <c r="C18" s="155"/>
      <c r="D18" s="156"/>
      <c r="E18" s="34"/>
    </row>
    <row r="19" spans="1:5" x14ac:dyDescent="0.25">
      <c r="A19" s="33"/>
      <c r="B19" s="149"/>
      <c r="C19" s="150"/>
      <c r="D19" s="151"/>
      <c r="E19" s="35"/>
    </row>
    <row r="20" spans="1:5" ht="15.75" thickBot="1" x14ac:dyDescent="0.3">
      <c r="A20" s="38"/>
      <c r="B20" s="98"/>
      <c r="C20" s="99"/>
      <c r="D20" s="100"/>
      <c r="E20" s="18"/>
    </row>
    <row r="21" spans="1:5" ht="15.75" thickBot="1" x14ac:dyDescent="0.3">
      <c r="A21" s="5">
        <v>5</v>
      </c>
      <c r="B21" s="97" t="s">
        <v>11</v>
      </c>
      <c r="C21" s="97"/>
      <c r="D21" s="97"/>
      <c r="E21" s="17">
        <v>32713.06</v>
      </c>
    </row>
    <row r="22" spans="1:5" ht="28.15" customHeight="1" thickBot="1" x14ac:dyDescent="0.3">
      <c r="A22" s="25">
        <v>6</v>
      </c>
      <c r="B22" s="125" t="s">
        <v>12</v>
      </c>
      <c r="C22" s="126"/>
      <c r="D22" s="127"/>
      <c r="E22" s="39">
        <v>21600</v>
      </c>
    </row>
    <row r="23" spans="1:5" x14ac:dyDescent="0.25">
      <c r="A23" s="23">
        <v>7</v>
      </c>
      <c r="B23" s="131" t="s">
        <v>13</v>
      </c>
      <c r="C23" s="132"/>
      <c r="D23" s="133"/>
      <c r="E23" s="40">
        <f>SUM(E25:E28)</f>
        <v>313338.27</v>
      </c>
    </row>
    <row r="24" spans="1:5" x14ac:dyDescent="0.25">
      <c r="A24" s="24"/>
      <c r="B24" s="41" t="s">
        <v>14</v>
      </c>
      <c r="C24" s="14"/>
      <c r="D24" s="15"/>
      <c r="E24" s="42"/>
    </row>
    <row r="25" spans="1:5" x14ac:dyDescent="0.25">
      <c r="A25" s="33"/>
      <c r="B25" s="128" t="s">
        <v>15</v>
      </c>
      <c r="C25" s="128"/>
      <c r="D25" s="128"/>
      <c r="E25" s="13">
        <v>301211.28000000003</v>
      </c>
    </row>
    <row r="26" spans="1:5" ht="14.45" customHeight="1" x14ac:dyDescent="0.25">
      <c r="A26" s="43"/>
      <c r="B26" s="128" t="s">
        <v>4</v>
      </c>
      <c r="C26" s="128"/>
      <c r="D26" s="128"/>
      <c r="E26" s="13">
        <v>11960.61</v>
      </c>
    </row>
    <row r="27" spans="1:5" x14ac:dyDescent="0.25">
      <c r="A27" s="44"/>
      <c r="B27" s="134" t="s">
        <v>16</v>
      </c>
      <c r="C27" s="135"/>
      <c r="D27" s="136"/>
      <c r="E27" s="13">
        <v>166.38</v>
      </c>
    </row>
    <row r="28" spans="1:5" ht="15.75" thickBot="1" x14ac:dyDescent="0.3">
      <c r="A28" s="45"/>
      <c r="B28" s="129" t="s">
        <v>17</v>
      </c>
      <c r="C28" s="129"/>
      <c r="D28" s="129"/>
      <c r="E28" s="16">
        <v>0</v>
      </c>
    </row>
    <row r="29" spans="1:5" ht="27.6" customHeight="1" x14ac:dyDescent="0.25">
      <c r="A29" s="23">
        <v>8</v>
      </c>
      <c r="B29" s="104" t="s">
        <v>18</v>
      </c>
      <c r="C29" s="105"/>
      <c r="D29" s="106"/>
      <c r="E29" s="40">
        <f>SUM(E31:E32)</f>
        <v>4354.2</v>
      </c>
    </row>
    <row r="30" spans="1:5" x14ac:dyDescent="0.25">
      <c r="A30" s="24"/>
      <c r="B30" s="41" t="s">
        <v>14</v>
      </c>
      <c r="C30" s="11"/>
      <c r="D30" s="12"/>
      <c r="E30" s="42"/>
    </row>
    <row r="31" spans="1:5" ht="14.45" customHeight="1" x14ac:dyDescent="0.25">
      <c r="A31" s="24"/>
      <c r="B31" s="130" t="s">
        <v>23</v>
      </c>
      <c r="C31" s="130"/>
      <c r="D31" s="130"/>
      <c r="E31" s="13">
        <v>4354.2</v>
      </c>
    </row>
    <row r="32" spans="1:5" ht="15.75" thickBot="1" x14ac:dyDescent="0.3">
      <c r="A32" s="25"/>
      <c r="B32" s="137" t="s">
        <v>24</v>
      </c>
      <c r="C32" s="137"/>
      <c r="D32" s="137"/>
      <c r="E32" s="16">
        <v>0</v>
      </c>
    </row>
    <row r="33" spans="1:6" ht="15.75" thickBot="1" x14ac:dyDescent="0.3">
      <c r="A33" s="9">
        <v>9</v>
      </c>
      <c r="B33" s="91" t="s">
        <v>1</v>
      </c>
      <c r="C33" s="92"/>
      <c r="D33" s="93"/>
      <c r="E33" s="17">
        <v>50067.6</v>
      </c>
    </row>
    <row r="34" spans="1:6" ht="15.75" thickBot="1" x14ac:dyDescent="0.3">
      <c r="A34" s="9">
        <v>10</v>
      </c>
      <c r="B34" s="91" t="s">
        <v>2</v>
      </c>
      <c r="C34" s="92"/>
      <c r="D34" s="93"/>
      <c r="E34" s="17">
        <v>21852</v>
      </c>
    </row>
    <row r="35" spans="1:6" ht="15.75" thickBot="1" x14ac:dyDescent="0.3">
      <c r="A35" s="9">
        <v>11</v>
      </c>
      <c r="B35" s="91" t="s">
        <v>3</v>
      </c>
      <c r="C35" s="92"/>
      <c r="D35" s="93"/>
      <c r="E35" s="17">
        <v>151259.56</v>
      </c>
    </row>
    <row r="36" spans="1:6" ht="15.75" thickBot="1" x14ac:dyDescent="0.3">
      <c r="A36" s="9">
        <v>12</v>
      </c>
      <c r="B36" s="91" t="s">
        <v>19</v>
      </c>
      <c r="C36" s="92"/>
      <c r="D36" s="93"/>
      <c r="E36" s="17">
        <v>52487.83</v>
      </c>
    </row>
    <row r="37" spans="1:6" ht="15.75" thickBot="1" x14ac:dyDescent="0.3">
      <c r="A37" s="9">
        <v>13</v>
      </c>
      <c r="B37" s="91" t="s">
        <v>20</v>
      </c>
      <c r="C37" s="92"/>
      <c r="D37" s="93"/>
      <c r="E37" s="17">
        <v>126282.69</v>
      </c>
    </row>
    <row r="38" spans="1:6" ht="27.6" customHeight="1" thickBot="1" x14ac:dyDescent="0.3">
      <c r="A38" s="5">
        <v>14</v>
      </c>
      <c r="B38" s="122" t="s">
        <v>21</v>
      </c>
      <c r="C38" s="123"/>
      <c r="D38" s="124"/>
      <c r="E38" s="28">
        <v>385486.15</v>
      </c>
      <c r="F38" s="22"/>
    </row>
    <row r="39" spans="1:6" ht="15.75" thickBot="1" x14ac:dyDescent="0.3">
      <c r="A39" s="9">
        <v>15</v>
      </c>
      <c r="B39" s="56" t="s">
        <v>28</v>
      </c>
      <c r="C39" s="57"/>
      <c r="D39" s="57"/>
      <c r="E39" s="58">
        <v>20968.849999999999</v>
      </c>
      <c r="F39" s="22"/>
    </row>
    <row r="40" spans="1:6" ht="15.75" thickBot="1" x14ac:dyDescent="0.3">
      <c r="A40" s="5">
        <v>16</v>
      </c>
      <c r="B40" s="46" t="s">
        <v>22</v>
      </c>
      <c r="C40" s="47"/>
      <c r="D40" s="47"/>
      <c r="E40" s="8">
        <f>SUM(E38+E37+E36+E35+E34+E33+E29+E23+E22+E21+E15+E10+E9+E8+E39)</f>
        <v>2175632.39</v>
      </c>
    </row>
  </sheetData>
  <mergeCells count="33">
    <mergeCell ref="B37:D37"/>
    <mergeCell ref="B38:D38"/>
    <mergeCell ref="B12:D12"/>
    <mergeCell ref="B36:D36"/>
    <mergeCell ref="B22:D22"/>
    <mergeCell ref="B25:D25"/>
    <mergeCell ref="B26:D26"/>
    <mergeCell ref="B28:D28"/>
    <mergeCell ref="B29:D29"/>
    <mergeCell ref="B31:D31"/>
    <mergeCell ref="B33:D33"/>
    <mergeCell ref="B34:D34"/>
    <mergeCell ref="B23:D23"/>
    <mergeCell ref="B27:D27"/>
    <mergeCell ref="B32:D32"/>
    <mergeCell ref="B35:D35"/>
    <mergeCell ref="A1:E1"/>
    <mergeCell ref="A2:D2"/>
    <mergeCell ref="B7:D7"/>
    <mergeCell ref="B10:D10"/>
    <mergeCell ref="B8:D8"/>
    <mergeCell ref="B9:D9"/>
    <mergeCell ref="B17:D17"/>
    <mergeCell ref="B18:D18"/>
    <mergeCell ref="B19:D19"/>
    <mergeCell ref="B21:D21"/>
    <mergeCell ref="B20:D20"/>
    <mergeCell ref="B14:D14"/>
    <mergeCell ref="B15:D15"/>
    <mergeCell ref="B3:D3"/>
    <mergeCell ref="B4:D4"/>
    <mergeCell ref="B5:D5"/>
    <mergeCell ref="B13:D1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7" workbookViewId="0">
      <selection activeCell="I16" sqref="I16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" bestFit="1" customWidth="1"/>
    <col min="7" max="7" width="11" hidden="1" customWidth="1"/>
    <col min="8" max="8" width="8.85546875" hidden="1" customWidth="1"/>
  </cols>
  <sheetData>
    <row r="1" spans="1:8" ht="36.6" customHeight="1" x14ac:dyDescent="0.25">
      <c r="A1" s="107" t="s">
        <v>57</v>
      </c>
      <c r="B1" s="107"/>
      <c r="C1" s="107"/>
      <c r="D1" s="107"/>
      <c r="E1" s="107"/>
    </row>
    <row r="2" spans="1:8" ht="15.75" customHeight="1" x14ac:dyDescent="0.25">
      <c r="A2" s="108"/>
      <c r="B2" s="108"/>
      <c r="C2" s="108"/>
      <c r="D2" s="108"/>
      <c r="E2" s="81"/>
    </row>
    <row r="3" spans="1:8" ht="14.45" customHeight="1" x14ac:dyDescent="0.25">
      <c r="A3" s="79">
        <v>1</v>
      </c>
      <c r="B3" s="119" t="s">
        <v>159</v>
      </c>
      <c r="C3" s="120"/>
      <c r="D3" s="121"/>
      <c r="E3" s="80">
        <f>SUM(G3:H3)</f>
        <v>4173835.1</v>
      </c>
      <c r="G3">
        <v>4157443.1</v>
      </c>
      <c r="H3">
        <v>16392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80">
        <f t="shared" ref="E4:E5" si="0">SUM(G4:H4)</f>
        <v>4101096.3499999996</v>
      </c>
      <c r="G4">
        <v>4084704.3499999996</v>
      </c>
      <c r="H4">
        <v>16392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80">
        <f t="shared" si="0"/>
        <v>517445.46000000089</v>
      </c>
      <c r="G5">
        <v>517130.46000000089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8.15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2" customHeight="1" thickBot="1" x14ac:dyDescent="0.3">
      <c r="A8" s="5">
        <v>1</v>
      </c>
      <c r="B8" s="110" t="s">
        <v>6</v>
      </c>
      <c r="C8" s="111"/>
      <c r="D8" s="112"/>
      <c r="E8" s="10">
        <v>267819.61</v>
      </c>
    </row>
    <row r="9" spans="1:8" ht="42" customHeight="1" thickBot="1" x14ac:dyDescent="0.3">
      <c r="A9" s="5">
        <v>2</v>
      </c>
      <c r="B9" s="113" t="s">
        <v>7</v>
      </c>
      <c r="C9" s="114"/>
      <c r="D9" s="115"/>
      <c r="E9" s="8">
        <v>207949.57</v>
      </c>
    </row>
    <row r="10" spans="1:8" ht="42" customHeight="1" x14ac:dyDescent="0.25">
      <c r="A10" s="23">
        <v>3</v>
      </c>
      <c r="B10" s="104" t="s">
        <v>8</v>
      </c>
      <c r="C10" s="105"/>
      <c r="D10" s="106"/>
      <c r="E10" s="28">
        <f>E11+107456.18</f>
        <v>1096464.1299999999</v>
      </c>
    </row>
    <row r="11" spans="1:8" x14ac:dyDescent="0.25">
      <c r="A11" s="24"/>
      <c r="B11" s="29" t="s">
        <v>9</v>
      </c>
      <c r="C11" s="30"/>
      <c r="D11" s="31"/>
      <c r="E11" s="32">
        <f>SUM(E12:E13)</f>
        <v>989007.95</v>
      </c>
    </row>
    <row r="12" spans="1:8" s="71" customFormat="1" x14ac:dyDescent="0.25">
      <c r="A12" s="69"/>
      <c r="B12" s="177" t="s">
        <v>107</v>
      </c>
      <c r="C12" s="178"/>
      <c r="D12" s="179"/>
      <c r="E12" s="70">
        <v>748335.7</v>
      </c>
    </row>
    <row r="13" spans="1:8" s="63" customFormat="1" x14ac:dyDescent="0.25">
      <c r="A13" s="62"/>
      <c r="B13" s="146" t="s">
        <v>26</v>
      </c>
      <c r="C13" s="147"/>
      <c r="D13" s="148"/>
      <c r="E13" s="68">
        <v>240672.25</v>
      </c>
    </row>
    <row r="14" spans="1:8" x14ac:dyDescent="0.25">
      <c r="A14" s="33"/>
      <c r="B14" s="141"/>
      <c r="C14" s="142"/>
      <c r="D14" s="143"/>
      <c r="E14" s="35"/>
    </row>
    <row r="15" spans="1:8" ht="15.75" thickBot="1" x14ac:dyDescent="0.3">
      <c r="A15" s="21"/>
      <c r="B15" s="174"/>
      <c r="C15" s="175"/>
      <c r="D15" s="176"/>
      <c r="E15" s="36"/>
    </row>
    <row r="16" spans="1:8" ht="43.15" customHeight="1" x14ac:dyDescent="0.25">
      <c r="A16" s="37">
        <v>4</v>
      </c>
      <c r="B16" s="104" t="s">
        <v>10</v>
      </c>
      <c r="C16" s="105"/>
      <c r="D16" s="106"/>
      <c r="E16" s="28">
        <f>364031.93+100808.91</f>
        <v>464840.83999999997</v>
      </c>
    </row>
    <row r="17" spans="1:5" x14ac:dyDescent="0.25">
      <c r="A17" s="24"/>
      <c r="B17" s="29" t="s">
        <v>9</v>
      </c>
      <c r="C17" s="30"/>
      <c r="D17" s="31"/>
      <c r="E17" s="32"/>
    </row>
    <row r="18" spans="1:5" x14ac:dyDescent="0.25">
      <c r="A18" s="33"/>
      <c r="B18" s="152"/>
      <c r="C18" s="153"/>
      <c r="D18" s="154"/>
      <c r="E18" s="34"/>
    </row>
    <row r="19" spans="1:5" x14ac:dyDescent="0.25">
      <c r="A19" s="33"/>
      <c r="B19" s="152"/>
      <c r="C19" s="155"/>
      <c r="D19" s="156"/>
      <c r="E19" s="34"/>
    </row>
    <row r="20" spans="1:5" x14ac:dyDescent="0.25">
      <c r="A20" s="33"/>
      <c r="B20" s="149"/>
      <c r="C20" s="150"/>
      <c r="D20" s="151"/>
      <c r="E20" s="35"/>
    </row>
    <row r="21" spans="1:5" ht="15.75" thickBot="1" x14ac:dyDescent="0.3">
      <c r="A21" s="38"/>
      <c r="B21" s="98"/>
      <c r="C21" s="99"/>
      <c r="D21" s="100"/>
      <c r="E21" s="18"/>
    </row>
    <row r="22" spans="1:5" ht="15.75" thickBot="1" x14ac:dyDescent="0.3">
      <c r="A22" s="5">
        <v>5</v>
      </c>
      <c r="B22" s="97" t="s">
        <v>11</v>
      </c>
      <c r="C22" s="97"/>
      <c r="D22" s="97"/>
      <c r="E22" s="17">
        <v>0</v>
      </c>
    </row>
    <row r="23" spans="1:5" ht="27.6" customHeight="1" thickBot="1" x14ac:dyDescent="0.3">
      <c r="A23" s="25">
        <v>6</v>
      </c>
      <c r="B23" s="125" t="s">
        <v>12</v>
      </c>
      <c r="C23" s="126"/>
      <c r="D23" s="127"/>
      <c r="E23" s="39">
        <v>12150</v>
      </c>
    </row>
    <row r="24" spans="1:5" x14ac:dyDescent="0.25">
      <c r="A24" s="23">
        <v>7</v>
      </c>
      <c r="B24" s="131" t="s">
        <v>13</v>
      </c>
      <c r="C24" s="132"/>
      <c r="D24" s="133"/>
      <c r="E24" s="40">
        <f>SUM(E26:E29)</f>
        <v>575395.24</v>
      </c>
    </row>
    <row r="25" spans="1:5" ht="14.45" customHeight="1" x14ac:dyDescent="0.25">
      <c r="A25" s="24"/>
      <c r="B25" s="41" t="s">
        <v>14</v>
      </c>
      <c r="C25" s="14"/>
      <c r="D25" s="15"/>
      <c r="E25" s="42"/>
    </row>
    <row r="26" spans="1:5" x14ac:dyDescent="0.25">
      <c r="A26" s="33"/>
      <c r="B26" s="128" t="s">
        <v>15</v>
      </c>
      <c r="C26" s="128"/>
      <c r="D26" s="128"/>
      <c r="E26" s="13">
        <v>553641.12</v>
      </c>
    </row>
    <row r="27" spans="1:5" ht="14.45" customHeight="1" x14ac:dyDescent="0.25">
      <c r="A27" s="43"/>
      <c r="B27" s="128" t="s">
        <v>4</v>
      </c>
      <c r="C27" s="128"/>
      <c r="D27" s="128"/>
      <c r="E27" s="13">
        <v>21532.28</v>
      </c>
    </row>
    <row r="28" spans="1:5" x14ac:dyDescent="0.25">
      <c r="A28" s="44"/>
      <c r="B28" s="134" t="s">
        <v>16</v>
      </c>
      <c r="C28" s="135"/>
      <c r="D28" s="136"/>
      <c r="E28" s="13">
        <v>221.84</v>
      </c>
    </row>
    <row r="29" spans="1:5" ht="15.75" thickBot="1" x14ac:dyDescent="0.3">
      <c r="A29" s="45"/>
      <c r="B29" s="129" t="s">
        <v>17</v>
      </c>
      <c r="C29" s="129"/>
      <c r="D29" s="129"/>
      <c r="E29" s="16">
        <v>0</v>
      </c>
    </row>
    <row r="30" spans="1:5" ht="28.15" customHeight="1" x14ac:dyDescent="0.25">
      <c r="A30" s="23">
        <v>8</v>
      </c>
      <c r="B30" s="104" t="s">
        <v>18</v>
      </c>
      <c r="C30" s="105"/>
      <c r="D30" s="106"/>
      <c r="E30" s="40">
        <f>SUM(E32:E33)</f>
        <v>3747.6</v>
      </c>
    </row>
    <row r="31" spans="1:5" x14ac:dyDescent="0.25">
      <c r="A31" s="24"/>
      <c r="B31" s="41" t="s">
        <v>14</v>
      </c>
      <c r="C31" s="11"/>
      <c r="D31" s="12"/>
      <c r="E31" s="42"/>
    </row>
    <row r="32" spans="1:5" ht="14.45" customHeight="1" x14ac:dyDescent="0.25">
      <c r="A32" s="24"/>
      <c r="B32" s="130" t="s">
        <v>23</v>
      </c>
      <c r="C32" s="130"/>
      <c r="D32" s="130"/>
      <c r="E32" s="13">
        <v>3675.6</v>
      </c>
    </row>
    <row r="33" spans="1:6" ht="15.75" thickBot="1" x14ac:dyDescent="0.3">
      <c r="A33" s="25"/>
      <c r="B33" s="137" t="s">
        <v>24</v>
      </c>
      <c r="C33" s="137"/>
      <c r="D33" s="137"/>
      <c r="E33" s="16">
        <v>72</v>
      </c>
    </row>
    <row r="34" spans="1:6" ht="15.75" thickBot="1" x14ac:dyDescent="0.3">
      <c r="A34" s="9">
        <v>9</v>
      </c>
      <c r="B34" s="91" t="s">
        <v>1</v>
      </c>
      <c r="C34" s="92"/>
      <c r="D34" s="93"/>
      <c r="E34" s="17">
        <v>66527.28</v>
      </c>
    </row>
    <row r="35" spans="1:6" ht="15.75" thickBot="1" x14ac:dyDescent="0.3">
      <c r="A35" s="9">
        <v>10</v>
      </c>
      <c r="B35" s="91" t="s">
        <v>2</v>
      </c>
      <c r="C35" s="92"/>
      <c r="D35" s="93"/>
      <c r="E35" s="17">
        <v>24583.5</v>
      </c>
    </row>
    <row r="36" spans="1:6" ht="15.75" thickBot="1" x14ac:dyDescent="0.3">
      <c r="A36" s="9">
        <v>11</v>
      </c>
      <c r="B36" s="91" t="s">
        <v>3</v>
      </c>
      <c r="C36" s="92"/>
      <c r="D36" s="93"/>
      <c r="E36" s="17">
        <v>201041.19</v>
      </c>
    </row>
    <row r="37" spans="1:6" ht="15.75" thickBot="1" x14ac:dyDescent="0.3">
      <c r="A37" s="9">
        <v>12</v>
      </c>
      <c r="B37" s="91" t="s">
        <v>19</v>
      </c>
      <c r="C37" s="92"/>
      <c r="D37" s="93"/>
      <c r="E37" s="17">
        <v>75556.789999999994</v>
      </c>
    </row>
    <row r="38" spans="1:6" ht="15.75" thickBot="1" x14ac:dyDescent="0.3">
      <c r="A38" s="9">
        <v>13</v>
      </c>
      <c r="B38" s="91" t="s">
        <v>20</v>
      </c>
      <c r="C38" s="92"/>
      <c r="D38" s="93"/>
      <c r="E38" s="17">
        <v>167797.88</v>
      </c>
    </row>
    <row r="39" spans="1:6" ht="27.6" customHeight="1" thickBot="1" x14ac:dyDescent="0.3">
      <c r="A39" s="5">
        <v>14</v>
      </c>
      <c r="B39" s="122" t="s">
        <v>21</v>
      </c>
      <c r="C39" s="123"/>
      <c r="D39" s="124"/>
      <c r="E39" s="28">
        <v>428879.01</v>
      </c>
      <c r="F39" s="22"/>
    </row>
    <row r="40" spans="1:6" ht="15.75" thickBot="1" x14ac:dyDescent="0.3">
      <c r="A40" s="9">
        <v>15</v>
      </c>
      <c r="B40" s="56" t="s">
        <v>28</v>
      </c>
      <c r="C40" s="57"/>
      <c r="D40" s="57"/>
      <c r="E40" s="58">
        <v>27862.32</v>
      </c>
      <c r="F40" s="22"/>
    </row>
    <row r="41" spans="1:6" ht="15.75" thickBot="1" x14ac:dyDescent="0.3">
      <c r="A41" s="5">
        <v>16</v>
      </c>
      <c r="B41" s="46" t="s">
        <v>22</v>
      </c>
      <c r="C41" s="47"/>
      <c r="D41" s="47"/>
      <c r="E41" s="8">
        <f>SUM(E39+E38+E37+E36+E35+E34+E30+E24+E23+E22+E10+E9+E8+E40)</f>
        <v>3155774.1199999996</v>
      </c>
    </row>
  </sheetData>
  <mergeCells count="34">
    <mergeCell ref="B39:D39"/>
    <mergeCell ref="B12:D12"/>
    <mergeCell ref="B13:D13"/>
    <mergeCell ref="B37:D37"/>
    <mergeCell ref="B23:D23"/>
    <mergeCell ref="B26:D26"/>
    <mergeCell ref="B27:D27"/>
    <mergeCell ref="B29:D29"/>
    <mergeCell ref="B30:D30"/>
    <mergeCell ref="B32:D32"/>
    <mergeCell ref="B34:D34"/>
    <mergeCell ref="B35:D35"/>
    <mergeCell ref="B24:D24"/>
    <mergeCell ref="B28:D28"/>
    <mergeCell ref="B33:D33"/>
    <mergeCell ref="B7:D7"/>
    <mergeCell ref="B10:D10"/>
    <mergeCell ref="B8:D8"/>
    <mergeCell ref="B9:D9"/>
    <mergeCell ref="B38:D38"/>
    <mergeCell ref="B36:D36"/>
    <mergeCell ref="B14:D14"/>
    <mergeCell ref="B18:D18"/>
    <mergeCell ref="B19:D19"/>
    <mergeCell ref="B20:D20"/>
    <mergeCell ref="B22:D22"/>
    <mergeCell ref="B21:D21"/>
    <mergeCell ref="B15:D15"/>
    <mergeCell ref="B16:D16"/>
    <mergeCell ref="A1:E1"/>
    <mergeCell ref="A2:D2"/>
    <mergeCell ref="B3:D3"/>
    <mergeCell ref="B4:D4"/>
    <mergeCell ref="B5:D5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4" workbookViewId="0">
      <selection activeCell="K10" sqref="K10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7" max="7" width="11.42578125" hidden="1" customWidth="1"/>
    <col min="8" max="8" width="8.85546875" hidden="1" customWidth="1"/>
  </cols>
  <sheetData>
    <row r="1" spans="1:8" ht="34.15" customHeight="1" x14ac:dyDescent="0.25">
      <c r="A1" s="107" t="s">
        <v>61</v>
      </c>
      <c r="B1" s="107"/>
      <c r="C1" s="107"/>
      <c r="D1" s="107"/>
      <c r="E1" s="107"/>
    </row>
    <row r="2" spans="1:8" x14ac:dyDescent="0.25">
      <c r="A2" s="108"/>
      <c r="B2" s="108"/>
      <c r="C2" s="108"/>
      <c r="D2" s="108"/>
      <c r="E2" s="81"/>
    </row>
    <row r="3" spans="1:8" ht="14.45" customHeight="1" x14ac:dyDescent="0.25">
      <c r="A3" s="79">
        <v>1</v>
      </c>
      <c r="B3" s="119" t="s">
        <v>159</v>
      </c>
      <c r="C3" s="120"/>
      <c r="D3" s="121"/>
      <c r="E3" s="80">
        <f>SUM(G3:H3)</f>
        <v>1020472.3700000001</v>
      </c>
      <c r="G3">
        <v>995926.31</v>
      </c>
      <c r="H3">
        <v>24546.06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80">
        <f t="shared" ref="E4:E5" si="0">SUM(G4:H4)</f>
        <v>919957.20999999985</v>
      </c>
      <c r="G4">
        <v>908065.20999999985</v>
      </c>
      <c r="H4">
        <v>11892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80">
        <f t="shared" si="0"/>
        <v>357131.79000000021</v>
      </c>
      <c r="G5">
        <v>329315.10000000021</v>
      </c>
      <c r="H5">
        <v>27816.69</v>
      </c>
    </row>
    <row r="6" spans="1:8" ht="15.75" thickBot="1" x14ac:dyDescent="0.3">
      <c r="A6" s="4"/>
      <c r="B6" s="6"/>
      <c r="C6" s="7"/>
      <c r="D6" s="6"/>
      <c r="E6" s="7"/>
    </row>
    <row r="7" spans="1:8" ht="27.6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1.45" customHeight="1" thickBot="1" x14ac:dyDescent="0.3">
      <c r="A8" s="5">
        <v>1</v>
      </c>
      <c r="B8" s="110" t="s">
        <v>6</v>
      </c>
      <c r="C8" s="111"/>
      <c r="D8" s="112"/>
      <c r="E8" s="10">
        <v>97012</v>
      </c>
    </row>
    <row r="9" spans="1:8" ht="41.45" customHeight="1" thickBot="1" x14ac:dyDescent="0.3">
      <c r="A9" s="5">
        <v>2</v>
      </c>
      <c r="B9" s="113" t="s">
        <v>7</v>
      </c>
      <c r="C9" s="114"/>
      <c r="D9" s="115"/>
      <c r="E9" s="8">
        <v>75257.919999999998</v>
      </c>
    </row>
    <row r="10" spans="1:8" ht="41.45" customHeight="1" x14ac:dyDescent="0.25">
      <c r="A10" s="23">
        <v>3</v>
      </c>
      <c r="B10" s="104" t="s">
        <v>8</v>
      </c>
      <c r="C10" s="105"/>
      <c r="D10" s="106"/>
      <c r="E10" s="28">
        <v>360299.58</v>
      </c>
    </row>
    <row r="11" spans="1:8" x14ac:dyDescent="0.25">
      <c r="A11" s="24"/>
      <c r="B11" s="29" t="s">
        <v>9</v>
      </c>
      <c r="C11" s="30"/>
      <c r="D11" s="31"/>
      <c r="E11" s="32">
        <f>SUM(E12:E13)</f>
        <v>268919.57999999996</v>
      </c>
    </row>
    <row r="12" spans="1:8" s="63" customFormat="1" x14ac:dyDescent="0.25">
      <c r="A12" s="62"/>
      <c r="B12" s="146" t="s">
        <v>27</v>
      </c>
      <c r="C12" s="147"/>
      <c r="D12" s="148"/>
      <c r="E12" s="68">
        <v>265676.42</v>
      </c>
    </row>
    <row r="13" spans="1:8" x14ac:dyDescent="0.25">
      <c r="A13" s="33"/>
      <c r="B13" s="141" t="s">
        <v>81</v>
      </c>
      <c r="C13" s="142"/>
      <c r="D13" s="143"/>
      <c r="E13" s="35">
        <v>3243.16</v>
      </c>
    </row>
    <row r="14" spans="1:8" ht="15.75" thickBot="1" x14ac:dyDescent="0.3">
      <c r="A14" s="21"/>
      <c r="B14" s="138"/>
      <c r="C14" s="139"/>
      <c r="D14" s="140"/>
      <c r="E14" s="36"/>
    </row>
    <row r="15" spans="1:8" ht="40.9" customHeight="1" x14ac:dyDescent="0.25">
      <c r="A15" s="37">
        <v>4</v>
      </c>
      <c r="B15" s="104" t="s">
        <v>10</v>
      </c>
      <c r="C15" s="105"/>
      <c r="D15" s="106"/>
      <c r="E15" s="28">
        <f>133798.84+36483.3</f>
        <v>170282.14</v>
      </c>
    </row>
    <row r="16" spans="1:8" x14ac:dyDescent="0.25">
      <c r="A16" s="24"/>
      <c r="B16" s="29" t="s">
        <v>9</v>
      </c>
      <c r="C16" s="30"/>
      <c r="D16" s="31"/>
      <c r="E16" s="32"/>
    </row>
    <row r="17" spans="1:5" x14ac:dyDescent="0.25">
      <c r="A17" s="33"/>
      <c r="B17" s="152"/>
      <c r="C17" s="153"/>
      <c r="D17" s="154"/>
      <c r="E17" s="34"/>
    </row>
    <row r="18" spans="1:5" x14ac:dyDescent="0.25">
      <c r="A18" s="33"/>
      <c r="B18" s="152"/>
      <c r="C18" s="155"/>
      <c r="D18" s="156"/>
      <c r="E18" s="34"/>
    </row>
    <row r="19" spans="1:5" x14ac:dyDescent="0.25">
      <c r="A19" s="33"/>
      <c r="B19" s="149"/>
      <c r="C19" s="150"/>
      <c r="D19" s="151"/>
      <c r="E19" s="35"/>
    </row>
    <row r="20" spans="1:5" ht="15.75" thickBot="1" x14ac:dyDescent="0.3">
      <c r="A20" s="38"/>
      <c r="B20" s="98"/>
      <c r="C20" s="99"/>
      <c r="D20" s="100"/>
      <c r="E20" s="18"/>
    </row>
    <row r="21" spans="1:5" ht="15.75" thickBot="1" x14ac:dyDescent="0.3">
      <c r="A21" s="5">
        <v>5</v>
      </c>
      <c r="B21" s="97" t="s">
        <v>11</v>
      </c>
      <c r="C21" s="97"/>
      <c r="D21" s="97"/>
      <c r="E21" s="17">
        <v>18435.7</v>
      </c>
    </row>
    <row r="22" spans="1:5" ht="27.6" customHeight="1" thickBot="1" x14ac:dyDescent="0.3">
      <c r="A22" s="25">
        <v>6</v>
      </c>
      <c r="B22" s="125" t="s">
        <v>12</v>
      </c>
      <c r="C22" s="126"/>
      <c r="D22" s="127"/>
      <c r="E22" s="39">
        <v>41040</v>
      </c>
    </row>
    <row r="23" spans="1:5" x14ac:dyDescent="0.25">
      <c r="A23" s="23">
        <v>7</v>
      </c>
      <c r="B23" s="131" t="s">
        <v>13</v>
      </c>
      <c r="C23" s="132"/>
      <c r="D23" s="133"/>
      <c r="E23" s="40"/>
    </row>
    <row r="24" spans="1:5" ht="14.45" customHeight="1" x14ac:dyDescent="0.25">
      <c r="A24" s="24"/>
      <c r="B24" s="41" t="s">
        <v>14</v>
      </c>
      <c r="C24" s="14"/>
      <c r="D24" s="15"/>
      <c r="E24" s="42"/>
    </row>
    <row r="25" spans="1:5" x14ac:dyDescent="0.25">
      <c r="A25" s="33"/>
      <c r="B25" s="128" t="s">
        <v>15</v>
      </c>
      <c r="C25" s="128"/>
      <c r="D25" s="128"/>
      <c r="E25" s="13">
        <v>0</v>
      </c>
    </row>
    <row r="26" spans="1:5" ht="14.45" customHeight="1" x14ac:dyDescent="0.25">
      <c r="A26" s="43"/>
      <c r="B26" s="128" t="s">
        <v>4</v>
      </c>
      <c r="C26" s="128"/>
      <c r="D26" s="128"/>
      <c r="E26" s="13">
        <v>0</v>
      </c>
    </row>
    <row r="27" spans="1:5" x14ac:dyDescent="0.25">
      <c r="A27" s="44"/>
      <c r="B27" s="134" t="s">
        <v>16</v>
      </c>
      <c r="C27" s="135"/>
      <c r="D27" s="136"/>
      <c r="E27" s="13">
        <v>0</v>
      </c>
    </row>
    <row r="28" spans="1:5" ht="15.75" thickBot="1" x14ac:dyDescent="0.3">
      <c r="A28" s="45"/>
      <c r="B28" s="129" t="s">
        <v>17</v>
      </c>
      <c r="C28" s="129"/>
      <c r="D28" s="129"/>
      <c r="E28" s="16">
        <v>0</v>
      </c>
    </row>
    <row r="29" spans="1:5" ht="27.6" customHeight="1" x14ac:dyDescent="0.25">
      <c r="A29" s="23">
        <v>8</v>
      </c>
      <c r="B29" s="104" t="s">
        <v>18</v>
      </c>
      <c r="C29" s="105"/>
      <c r="D29" s="106"/>
      <c r="E29" s="40">
        <f>SUM(E31:E32)</f>
        <v>30</v>
      </c>
    </row>
    <row r="30" spans="1:5" x14ac:dyDescent="0.25">
      <c r="A30" s="24"/>
      <c r="B30" s="41" t="s">
        <v>14</v>
      </c>
      <c r="C30" s="11"/>
      <c r="D30" s="12"/>
      <c r="E30" s="42"/>
    </row>
    <row r="31" spans="1:5" ht="14.45" customHeight="1" x14ac:dyDescent="0.25">
      <c r="A31" s="24"/>
      <c r="B31" s="130" t="s">
        <v>23</v>
      </c>
      <c r="C31" s="130"/>
      <c r="D31" s="130"/>
      <c r="E31" s="13">
        <v>30</v>
      </c>
    </row>
    <row r="32" spans="1:5" ht="15.75" thickBot="1" x14ac:dyDescent="0.3">
      <c r="A32" s="25"/>
      <c r="B32" s="137" t="s">
        <v>24</v>
      </c>
      <c r="C32" s="137"/>
      <c r="D32" s="137"/>
      <c r="E32" s="16">
        <v>0</v>
      </c>
    </row>
    <row r="33" spans="1:6" ht="15.75" thickBot="1" x14ac:dyDescent="0.3">
      <c r="A33" s="9">
        <v>9</v>
      </c>
      <c r="B33" s="91" t="s">
        <v>1</v>
      </c>
      <c r="C33" s="92"/>
      <c r="D33" s="93"/>
      <c r="E33" s="17">
        <v>23059.56</v>
      </c>
    </row>
    <row r="34" spans="1:6" ht="15.75" thickBot="1" x14ac:dyDescent="0.3">
      <c r="A34" s="9">
        <v>10</v>
      </c>
      <c r="B34" s="91" t="s">
        <v>2</v>
      </c>
      <c r="C34" s="92"/>
      <c r="D34" s="93"/>
      <c r="E34" s="17">
        <v>13839.6</v>
      </c>
    </row>
    <row r="35" spans="1:6" ht="15.75" thickBot="1" x14ac:dyDescent="0.3">
      <c r="A35" s="9">
        <v>11</v>
      </c>
      <c r="B35" s="91" t="s">
        <v>3</v>
      </c>
      <c r="C35" s="92"/>
      <c r="D35" s="93"/>
      <c r="E35" s="17">
        <v>72757.75</v>
      </c>
    </row>
    <row r="36" spans="1:6" ht="15.75" thickBot="1" x14ac:dyDescent="0.3">
      <c r="A36" s="9">
        <v>12</v>
      </c>
      <c r="B36" s="91" t="s">
        <v>19</v>
      </c>
      <c r="C36" s="92"/>
      <c r="D36" s="93"/>
      <c r="E36" s="17">
        <v>16796.93</v>
      </c>
    </row>
    <row r="37" spans="1:6" ht="15.75" thickBot="1" x14ac:dyDescent="0.3">
      <c r="A37" s="9">
        <v>13</v>
      </c>
      <c r="B37" s="91" t="s">
        <v>20</v>
      </c>
      <c r="C37" s="92"/>
      <c r="D37" s="93"/>
      <c r="E37" s="17">
        <v>60934.2</v>
      </c>
    </row>
    <row r="38" spans="1:6" ht="28.15" customHeight="1" thickBot="1" x14ac:dyDescent="0.3">
      <c r="A38" s="5">
        <v>14</v>
      </c>
      <c r="B38" s="122" t="s">
        <v>21</v>
      </c>
      <c r="C38" s="123"/>
      <c r="D38" s="124"/>
      <c r="E38" s="28">
        <f>12217.72+904.81+879.43</f>
        <v>14001.96</v>
      </c>
      <c r="F38" s="22"/>
    </row>
    <row r="39" spans="1:6" ht="15.75" thickBot="1" x14ac:dyDescent="0.3">
      <c r="A39" s="9">
        <v>15</v>
      </c>
      <c r="B39" s="56" t="s">
        <v>28</v>
      </c>
      <c r="C39" s="57"/>
      <c r="D39" s="57"/>
      <c r="E39" s="58">
        <v>10117.94</v>
      </c>
      <c r="F39" s="22"/>
    </row>
    <row r="40" spans="1:6" ht="15.75" thickBot="1" x14ac:dyDescent="0.3">
      <c r="A40" s="5">
        <v>16</v>
      </c>
      <c r="B40" s="46" t="s">
        <v>22</v>
      </c>
      <c r="C40" s="47"/>
      <c r="D40" s="47"/>
      <c r="E40" s="8">
        <f>SUM(E38+E37+E36+E35+E34+E33+E29+E23+E22+E21+E15+E10+E9+E8+E39)</f>
        <v>973865.28</v>
      </c>
    </row>
  </sheetData>
  <mergeCells count="33">
    <mergeCell ref="A1:E1"/>
    <mergeCell ref="A2:D2"/>
    <mergeCell ref="B3:D3"/>
    <mergeCell ref="B4:D4"/>
    <mergeCell ref="B5:D5"/>
    <mergeCell ref="B37:D37"/>
    <mergeCell ref="B38:D38"/>
    <mergeCell ref="B10:D10"/>
    <mergeCell ref="B14:D14"/>
    <mergeCell ref="B7:D7"/>
    <mergeCell ref="B15:D15"/>
    <mergeCell ref="B36:D36"/>
    <mergeCell ref="B22:D22"/>
    <mergeCell ref="B20:D20"/>
    <mergeCell ref="B31:D31"/>
    <mergeCell ref="B26:D26"/>
    <mergeCell ref="B32:D32"/>
    <mergeCell ref="B35:D35"/>
    <mergeCell ref="B25:D25"/>
    <mergeCell ref="B33:D33"/>
    <mergeCell ref="B34:D34"/>
    <mergeCell ref="B28:D28"/>
    <mergeCell ref="B29:D29"/>
    <mergeCell ref="B8:D8"/>
    <mergeCell ref="B9:D9"/>
    <mergeCell ref="B12:D12"/>
    <mergeCell ref="B13:D13"/>
    <mergeCell ref="B27:D27"/>
    <mergeCell ref="B17:D17"/>
    <mergeCell ref="B18:D18"/>
    <mergeCell ref="B19:D19"/>
    <mergeCell ref="B21:D21"/>
    <mergeCell ref="B23:D2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7" workbookViewId="0">
      <selection activeCell="J10" sqref="J10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1" customWidth="1"/>
    <col min="7" max="7" width="11" hidden="1" customWidth="1"/>
    <col min="8" max="8" width="8.85546875" hidden="1" customWidth="1"/>
  </cols>
  <sheetData>
    <row r="1" spans="1:8" ht="34.15" customHeight="1" x14ac:dyDescent="0.25">
      <c r="A1" s="107" t="s">
        <v>62</v>
      </c>
      <c r="B1" s="107"/>
      <c r="C1" s="107"/>
      <c r="D1" s="107"/>
      <c r="E1" s="107"/>
    </row>
    <row r="2" spans="1:8" ht="15.75" customHeight="1" x14ac:dyDescent="0.25">
      <c r="A2" s="108"/>
      <c r="B2" s="108"/>
      <c r="C2" s="108"/>
      <c r="D2" s="108"/>
      <c r="E2" s="81"/>
    </row>
    <row r="3" spans="1:8" ht="14.45" customHeight="1" x14ac:dyDescent="0.25">
      <c r="A3" s="79">
        <v>1</v>
      </c>
      <c r="B3" s="119" t="s">
        <v>159</v>
      </c>
      <c r="C3" s="120"/>
      <c r="D3" s="121"/>
      <c r="E3" s="80">
        <f>SUM(G3:H3)</f>
        <v>1163285.3599999999</v>
      </c>
      <c r="G3">
        <v>1151345.3599999999</v>
      </c>
      <c r="H3">
        <v>11940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80">
        <f t="shared" ref="E4:E5" si="0">SUM(G4:H4)</f>
        <v>1022484.99</v>
      </c>
      <c r="G4">
        <v>1010544.99</v>
      </c>
      <c r="H4">
        <v>11940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80">
        <f t="shared" si="0"/>
        <v>392526.69999999995</v>
      </c>
      <c r="G5">
        <v>392526.69999999995</v>
      </c>
      <c r="H5">
        <v>0</v>
      </c>
    </row>
    <row r="6" spans="1:8" ht="15.75" thickBot="1" x14ac:dyDescent="0.3">
      <c r="A6" s="4"/>
      <c r="B6" s="6"/>
      <c r="C6" s="7"/>
      <c r="D6" s="6"/>
      <c r="E6" s="7"/>
    </row>
    <row r="7" spans="1:8" ht="30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3.15" customHeight="1" thickBot="1" x14ac:dyDescent="0.3">
      <c r="A8" s="5">
        <v>1</v>
      </c>
      <c r="B8" s="110" t="s">
        <v>6</v>
      </c>
      <c r="C8" s="111"/>
      <c r="D8" s="112"/>
      <c r="E8" s="10">
        <v>107209.5</v>
      </c>
    </row>
    <row r="9" spans="1:8" ht="43.15" customHeight="1" thickBot="1" x14ac:dyDescent="0.3">
      <c r="A9" s="5">
        <v>2</v>
      </c>
      <c r="B9" s="113" t="s">
        <v>7</v>
      </c>
      <c r="C9" s="114"/>
      <c r="D9" s="115"/>
      <c r="E9" s="8">
        <v>83179.81</v>
      </c>
    </row>
    <row r="10" spans="1:8" ht="43.15" customHeight="1" x14ac:dyDescent="0.25">
      <c r="A10" s="23">
        <v>3</v>
      </c>
      <c r="B10" s="104" t="s">
        <v>8</v>
      </c>
      <c r="C10" s="105"/>
      <c r="D10" s="106"/>
      <c r="E10" s="28">
        <f>E11+42982.49</f>
        <v>536599.30000000005</v>
      </c>
    </row>
    <row r="11" spans="1:8" x14ac:dyDescent="0.25">
      <c r="A11" s="24"/>
      <c r="B11" s="29" t="s">
        <v>9</v>
      </c>
      <c r="C11" s="30"/>
      <c r="D11" s="31"/>
      <c r="E11" s="32">
        <f>SUM(E12:E15)</f>
        <v>493616.81</v>
      </c>
    </row>
    <row r="12" spans="1:8" x14ac:dyDescent="0.25">
      <c r="A12" s="33"/>
      <c r="B12" s="94" t="s">
        <v>79</v>
      </c>
      <c r="C12" s="144"/>
      <c r="D12" s="145"/>
      <c r="E12" s="34">
        <v>68247.05</v>
      </c>
    </row>
    <row r="13" spans="1:8" x14ac:dyDescent="0.25">
      <c r="A13" s="33"/>
      <c r="B13" s="94" t="s">
        <v>164</v>
      </c>
      <c r="C13" s="144"/>
      <c r="D13" s="145"/>
      <c r="E13" s="35">
        <v>47147.57</v>
      </c>
    </row>
    <row r="14" spans="1:8" x14ac:dyDescent="0.25">
      <c r="A14" s="33"/>
      <c r="B14" s="141" t="s">
        <v>90</v>
      </c>
      <c r="C14" s="142"/>
      <c r="D14" s="143"/>
      <c r="E14" s="35">
        <v>14000</v>
      </c>
    </row>
    <row r="15" spans="1:8" ht="15.75" thickBot="1" x14ac:dyDescent="0.3">
      <c r="A15" s="21"/>
      <c r="B15" s="138" t="s">
        <v>91</v>
      </c>
      <c r="C15" s="139"/>
      <c r="D15" s="140"/>
      <c r="E15" s="48">
        <v>364222.19</v>
      </c>
    </row>
    <row r="16" spans="1:8" ht="41.45" customHeight="1" x14ac:dyDescent="0.25">
      <c r="A16" s="37">
        <v>4</v>
      </c>
      <c r="B16" s="104" t="s">
        <v>10</v>
      </c>
      <c r="C16" s="105"/>
      <c r="D16" s="106"/>
      <c r="E16" s="28">
        <f>141259.03+40323.56</f>
        <v>181582.59</v>
      </c>
    </row>
    <row r="17" spans="1:5" x14ac:dyDescent="0.25">
      <c r="A17" s="24"/>
      <c r="B17" s="29" t="s">
        <v>9</v>
      </c>
      <c r="C17" s="30"/>
      <c r="D17" s="31"/>
      <c r="E17" s="32"/>
    </row>
    <row r="18" spans="1:5" x14ac:dyDescent="0.25">
      <c r="A18" s="33"/>
      <c r="B18" s="152"/>
      <c r="C18" s="153"/>
      <c r="D18" s="154"/>
      <c r="E18" s="34"/>
    </row>
    <row r="19" spans="1:5" x14ac:dyDescent="0.25">
      <c r="A19" s="33"/>
      <c r="B19" s="152"/>
      <c r="C19" s="155"/>
      <c r="D19" s="156"/>
      <c r="E19" s="34"/>
    </row>
    <row r="20" spans="1:5" x14ac:dyDescent="0.25">
      <c r="A20" s="33"/>
      <c r="B20" s="149"/>
      <c r="C20" s="150"/>
      <c r="D20" s="151"/>
      <c r="E20" s="35"/>
    </row>
    <row r="21" spans="1:5" ht="15.75" thickBot="1" x14ac:dyDescent="0.3">
      <c r="A21" s="38"/>
      <c r="B21" s="98"/>
      <c r="C21" s="99"/>
      <c r="D21" s="100"/>
      <c r="E21" s="18"/>
    </row>
    <row r="22" spans="1:5" ht="15.75" thickBot="1" x14ac:dyDescent="0.3">
      <c r="A22" s="5">
        <v>5</v>
      </c>
      <c r="B22" s="97" t="s">
        <v>11</v>
      </c>
      <c r="C22" s="97"/>
      <c r="D22" s="97"/>
      <c r="E22" s="17">
        <v>18635.96</v>
      </c>
    </row>
    <row r="23" spans="1:5" ht="28.15" customHeight="1" thickBot="1" x14ac:dyDescent="0.3">
      <c r="A23" s="25">
        <v>6</v>
      </c>
      <c r="B23" s="125" t="s">
        <v>12</v>
      </c>
      <c r="C23" s="126"/>
      <c r="D23" s="127"/>
      <c r="E23" s="39">
        <v>43200</v>
      </c>
    </row>
    <row r="24" spans="1:5" x14ac:dyDescent="0.25">
      <c r="A24" s="23">
        <v>7</v>
      </c>
      <c r="B24" s="131" t="s">
        <v>13</v>
      </c>
      <c r="C24" s="132"/>
      <c r="D24" s="133"/>
      <c r="E24" s="40">
        <v>0</v>
      </c>
    </row>
    <row r="25" spans="1:5" ht="14.45" customHeight="1" x14ac:dyDescent="0.25">
      <c r="A25" s="24"/>
      <c r="B25" s="41" t="s">
        <v>14</v>
      </c>
      <c r="C25" s="14"/>
      <c r="D25" s="15"/>
      <c r="E25" s="42"/>
    </row>
    <row r="26" spans="1:5" ht="15" customHeight="1" x14ac:dyDescent="0.25">
      <c r="A26" s="33"/>
      <c r="B26" s="128" t="s">
        <v>15</v>
      </c>
      <c r="C26" s="128"/>
      <c r="D26" s="128"/>
      <c r="E26" s="13">
        <v>0</v>
      </c>
    </row>
    <row r="27" spans="1:5" ht="14.45" customHeight="1" x14ac:dyDescent="0.25">
      <c r="A27" s="43"/>
      <c r="B27" s="128" t="s">
        <v>4</v>
      </c>
      <c r="C27" s="128"/>
      <c r="D27" s="128"/>
      <c r="E27" s="13">
        <v>0</v>
      </c>
    </row>
    <row r="28" spans="1:5" x14ac:dyDescent="0.25">
      <c r="A28" s="44"/>
      <c r="B28" s="134" t="s">
        <v>16</v>
      </c>
      <c r="C28" s="135"/>
      <c r="D28" s="136"/>
      <c r="E28" s="13">
        <v>0</v>
      </c>
    </row>
    <row r="29" spans="1:5" ht="15.75" thickBot="1" x14ac:dyDescent="0.3">
      <c r="A29" s="45"/>
      <c r="B29" s="129" t="s">
        <v>17</v>
      </c>
      <c r="C29" s="129"/>
      <c r="D29" s="129"/>
      <c r="E29" s="16">
        <v>0</v>
      </c>
    </row>
    <row r="30" spans="1:5" ht="27.6" customHeight="1" x14ac:dyDescent="0.25">
      <c r="A30" s="23">
        <v>8</v>
      </c>
      <c r="B30" s="104" t="s">
        <v>18</v>
      </c>
      <c r="C30" s="105"/>
      <c r="D30" s="106"/>
      <c r="E30" s="40">
        <f>SUM(E32:E33)</f>
        <v>4552.8</v>
      </c>
    </row>
    <row r="31" spans="1:5" x14ac:dyDescent="0.25">
      <c r="A31" s="24"/>
      <c r="B31" s="41" t="s">
        <v>14</v>
      </c>
      <c r="C31" s="11"/>
      <c r="D31" s="12"/>
      <c r="E31" s="42"/>
    </row>
    <row r="32" spans="1:5" ht="14.45" customHeight="1" x14ac:dyDescent="0.25">
      <c r="A32" s="24"/>
      <c r="B32" s="130" t="s">
        <v>23</v>
      </c>
      <c r="C32" s="130"/>
      <c r="D32" s="130"/>
      <c r="E32" s="13">
        <v>4552.8</v>
      </c>
    </row>
    <row r="33" spans="1:6" ht="15.75" thickBot="1" x14ac:dyDescent="0.3">
      <c r="A33" s="25"/>
      <c r="B33" s="137" t="s">
        <v>24</v>
      </c>
      <c r="C33" s="137"/>
      <c r="D33" s="137"/>
      <c r="E33" s="16">
        <v>0</v>
      </c>
    </row>
    <row r="34" spans="1:6" ht="15.75" thickBot="1" x14ac:dyDescent="0.3">
      <c r="A34" s="9">
        <v>9</v>
      </c>
      <c r="B34" s="91" t="s">
        <v>1</v>
      </c>
      <c r="C34" s="92"/>
      <c r="D34" s="93"/>
      <c r="E34" s="17">
        <v>26608.92</v>
      </c>
    </row>
    <row r="35" spans="1:6" ht="15.75" thickBot="1" x14ac:dyDescent="0.3">
      <c r="A35" s="9">
        <v>10</v>
      </c>
      <c r="B35" s="91" t="s">
        <v>2</v>
      </c>
      <c r="C35" s="92"/>
      <c r="D35" s="93"/>
      <c r="E35" s="17">
        <v>14750.1</v>
      </c>
    </row>
    <row r="36" spans="1:6" ht="15.75" thickBot="1" x14ac:dyDescent="0.3">
      <c r="A36" s="9">
        <v>11</v>
      </c>
      <c r="B36" s="91" t="s">
        <v>3</v>
      </c>
      <c r="C36" s="92"/>
      <c r="D36" s="93"/>
      <c r="E36" s="17">
        <v>80416.479999999996</v>
      </c>
    </row>
    <row r="37" spans="1:6" ht="15.75" thickBot="1" x14ac:dyDescent="0.3">
      <c r="A37" s="9">
        <v>12</v>
      </c>
      <c r="B37" s="91" t="s">
        <v>19</v>
      </c>
      <c r="C37" s="92"/>
      <c r="D37" s="93"/>
      <c r="E37" s="17">
        <v>18692.55</v>
      </c>
    </row>
    <row r="38" spans="1:6" ht="15.75" thickBot="1" x14ac:dyDescent="0.3">
      <c r="A38" s="9">
        <v>13</v>
      </c>
      <c r="B38" s="91" t="s">
        <v>20</v>
      </c>
      <c r="C38" s="92"/>
      <c r="D38" s="93"/>
      <c r="E38" s="17">
        <v>67114.19</v>
      </c>
    </row>
    <row r="39" spans="1:6" ht="28.9" customHeight="1" thickBot="1" x14ac:dyDescent="0.3">
      <c r="A39" s="5">
        <v>14</v>
      </c>
      <c r="B39" s="122" t="s">
        <v>21</v>
      </c>
      <c r="C39" s="123"/>
      <c r="D39" s="124"/>
      <c r="E39" s="28">
        <f>14705.16+13251.18+13312.07</f>
        <v>41268.410000000003</v>
      </c>
      <c r="F39" s="22"/>
    </row>
    <row r="40" spans="1:6" ht="15.75" thickBot="1" x14ac:dyDescent="0.3">
      <c r="A40" s="9">
        <v>15</v>
      </c>
      <c r="B40" s="56" t="s">
        <v>28</v>
      </c>
      <c r="C40" s="57"/>
      <c r="D40" s="57"/>
      <c r="E40" s="58">
        <v>11144.11</v>
      </c>
      <c r="F40" s="22"/>
    </row>
    <row r="41" spans="1:6" ht="15.75" thickBot="1" x14ac:dyDescent="0.3">
      <c r="A41" s="5">
        <v>16</v>
      </c>
      <c r="B41" s="46" t="s">
        <v>22</v>
      </c>
      <c r="C41" s="47"/>
      <c r="D41" s="47"/>
      <c r="E41" s="8">
        <f>SUM(E39+E38+E37+E36+E35+E34+E30+E24+E23+E22+E16+E10+E9+E8+E40)</f>
        <v>1234954.7200000002</v>
      </c>
    </row>
  </sheetData>
  <mergeCells count="34">
    <mergeCell ref="A1:E1"/>
    <mergeCell ref="A2:D2"/>
    <mergeCell ref="B3:D3"/>
    <mergeCell ref="B4:D4"/>
    <mergeCell ref="B5:D5"/>
    <mergeCell ref="B38:D38"/>
    <mergeCell ref="B39:D39"/>
    <mergeCell ref="B10:D10"/>
    <mergeCell ref="B15:D15"/>
    <mergeCell ref="B7:D7"/>
    <mergeCell ref="B16:D16"/>
    <mergeCell ref="B37:D37"/>
    <mergeCell ref="B23:D23"/>
    <mergeCell ref="B21:D21"/>
    <mergeCell ref="B32:D32"/>
    <mergeCell ref="B27:D27"/>
    <mergeCell ref="B33:D33"/>
    <mergeCell ref="B36:D36"/>
    <mergeCell ref="B26:D26"/>
    <mergeCell ref="B34:D34"/>
    <mergeCell ref="B35:D35"/>
    <mergeCell ref="B29:D29"/>
    <mergeCell ref="B30:D30"/>
    <mergeCell ref="B8:D8"/>
    <mergeCell ref="B9:D9"/>
    <mergeCell ref="B12:D12"/>
    <mergeCell ref="B14:D14"/>
    <mergeCell ref="B28:D28"/>
    <mergeCell ref="B18:D18"/>
    <mergeCell ref="B19:D19"/>
    <mergeCell ref="B20:D20"/>
    <mergeCell ref="B22:D22"/>
    <mergeCell ref="B24:D24"/>
    <mergeCell ref="B13:D1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7" workbookViewId="0">
      <selection activeCell="K14" sqref="K14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1.28515625" customWidth="1"/>
    <col min="7" max="7" width="11.28515625" hidden="1" customWidth="1"/>
    <col min="8" max="8" width="8.85546875" hidden="1" customWidth="1"/>
  </cols>
  <sheetData>
    <row r="1" spans="1:8" ht="33" customHeight="1" x14ac:dyDescent="0.25">
      <c r="A1" s="107" t="s">
        <v>63</v>
      </c>
      <c r="B1" s="107"/>
      <c r="C1" s="107"/>
      <c r="D1" s="107"/>
      <c r="E1" s="107"/>
    </row>
    <row r="2" spans="1:8" ht="15.75" customHeight="1" x14ac:dyDescent="0.25">
      <c r="A2" s="108"/>
      <c r="B2" s="108"/>
      <c r="C2" s="108"/>
      <c r="D2" s="108"/>
      <c r="E2" s="81"/>
    </row>
    <row r="3" spans="1:8" ht="14.45" customHeight="1" x14ac:dyDescent="0.25">
      <c r="A3" s="79">
        <v>1</v>
      </c>
      <c r="B3" s="119" t="s">
        <v>159</v>
      </c>
      <c r="C3" s="120"/>
      <c r="D3" s="121"/>
      <c r="E3" s="80">
        <f>SUM(G3:H3)</f>
        <v>1023820.6900000002</v>
      </c>
      <c r="G3">
        <v>841987.89000000013</v>
      </c>
      <c r="H3">
        <v>181832.8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80">
        <f t="shared" ref="E4:E5" si="0">SUM(G4:H4)</f>
        <v>975714.57000000007</v>
      </c>
      <c r="G4">
        <v>794023.65</v>
      </c>
      <c r="H4">
        <v>181690.92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80">
        <f t="shared" si="0"/>
        <v>300692.62000000017</v>
      </c>
      <c r="G5">
        <v>295964.32000000018</v>
      </c>
      <c r="H5">
        <v>4728.3</v>
      </c>
    </row>
    <row r="6" spans="1:8" ht="15.75" thickBot="1" x14ac:dyDescent="0.3">
      <c r="A6" s="4"/>
      <c r="B6" s="6"/>
      <c r="C6" s="7"/>
      <c r="D6" s="6"/>
      <c r="E6" s="7"/>
    </row>
    <row r="7" spans="1:8" ht="33.6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0.9" customHeight="1" thickBot="1" x14ac:dyDescent="0.3">
      <c r="A8" s="5">
        <v>1</v>
      </c>
      <c r="B8" s="110" t="s">
        <v>6</v>
      </c>
      <c r="C8" s="111"/>
      <c r="D8" s="112"/>
      <c r="E8" s="10">
        <v>99561.37</v>
      </c>
    </row>
    <row r="9" spans="1:8" ht="40.9" customHeight="1" thickBot="1" x14ac:dyDescent="0.3">
      <c r="A9" s="5">
        <v>2</v>
      </c>
      <c r="B9" s="113" t="s">
        <v>7</v>
      </c>
      <c r="C9" s="114"/>
      <c r="D9" s="115"/>
      <c r="E9" s="8">
        <v>77238.41</v>
      </c>
    </row>
    <row r="10" spans="1:8" ht="40.15" customHeight="1" x14ac:dyDescent="0.25">
      <c r="A10" s="23">
        <v>3</v>
      </c>
      <c r="B10" s="104" t="s">
        <v>8</v>
      </c>
      <c r="C10" s="105"/>
      <c r="D10" s="106"/>
      <c r="E10" s="28">
        <f>E11+39912.31</f>
        <v>560960.80000000005</v>
      </c>
    </row>
    <row r="11" spans="1:8" x14ac:dyDescent="0.25">
      <c r="A11" s="24"/>
      <c r="B11" s="29" t="s">
        <v>9</v>
      </c>
      <c r="C11" s="30"/>
      <c r="D11" s="31"/>
      <c r="E11" s="32">
        <f>SUM(E12:E13)</f>
        <v>521048.49</v>
      </c>
    </row>
    <row r="12" spans="1:8" x14ac:dyDescent="0.25">
      <c r="A12" s="33"/>
      <c r="B12" s="94" t="s">
        <v>105</v>
      </c>
      <c r="C12" s="95"/>
      <c r="D12" s="96"/>
      <c r="E12" s="34">
        <v>450067.4</v>
      </c>
    </row>
    <row r="13" spans="1:8" x14ac:dyDescent="0.25">
      <c r="A13" s="33"/>
      <c r="B13" s="94" t="s">
        <v>164</v>
      </c>
      <c r="C13" s="144"/>
      <c r="D13" s="145"/>
      <c r="E13" s="34">
        <v>70981.09</v>
      </c>
    </row>
    <row r="14" spans="1:8" x14ac:dyDescent="0.25">
      <c r="A14" s="33"/>
      <c r="B14" s="94"/>
      <c r="C14" s="144"/>
      <c r="D14" s="145"/>
      <c r="E14" s="35"/>
    </row>
    <row r="15" spans="1:8" ht="15.75" thickBot="1" x14ac:dyDescent="0.3">
      <c r="A15" s="21"/>
      <c r="B15" s="101"/>
      <c r="C15" s="102"/>
      <c r="D15" s="103"/>
      <c r="E15" s="36"/>
    </row>
    <row r="16" spans="1:8" ht="42" customHeight="1" x14ac:dyDescent="0.25">
      <c r="A16" s="37">
        <v>4</v>
      </c>
      <c r="B16" s="104" t="s">
        <v>10</v>
      </c>
      <c r="C16" s="105"/>
      <c r="D16" s="106"/>
      <c r="E16" s="28">
        <f>133285.19+37443.3</f>
        <v>170728.49</v>
      </c>
    </row>
    <row r="17" spans="1:5" x14ac:dyDescent="0.25">
      <c r="A17" s="24"/>
      <c r="B17" s="29" t="s">
        <v>9</v>
      </c>
      <c r="C17" s="30"/>
      <c r="D17" s="31"/>
      <c r="E17" s="32"/>
    </row>
    <row r="18" spans="1:5" x14ac:dyDescent="0.25">
      <c r="A18" s="33"/>
      <c r="B18" s="152"/>
      <c r="C18" s="153"/>
      <c r="D18" s="154"/>
      <c r="E18" s="34"/>
    </row>
    <row r="19" spans="1:5" x14ac:dyDescent="0.25">
      <c r="A19" s="33"/>
      <c r="B19" s="152"/>
      <c r="C19" s="155"/>
      <c r="D19" s="156"/>
      <c r="E19" s="34"/>
    </row>
    <row r="20" spans="1:5" x14ac:dyDescent="0.25">
      <c r="A20" s="33"/>
      <c r="B20" s="149"/>
      <c r="C20" s="150"/>
      <c r="D20" s="151"/>
      <c r="E20" s="35"/>
    </row>
    <row r="21" spans="1:5" ht="15.75" thickBot="1" x14ac:dyDescent="0.3">
      <c r="A21" s="38"/>
      <c r="B21" s="98"/>
      <c r="C21" s="99"/>
      <c r="D21" s="100"/>
      <c r="E21" s="18"/>
    </row>
    <row r="22" spans="1:5" ht="15.75" thickBot="1" x14ac:dyDescent="0.3">
      <c r="A22" s="5">
        <v>5</v>
      </c>
      <c r="B22" s="97" t="s">
        <v>11</v>
      </c>
      <c r="C22" s="97"/>
      <c r="D22" s="97"/>
      <c r="E22" s="17">
        <v>18152.98</v>
      </c>
    </row>
    <row r="23" spans="1:5" ht="27.6" customHeight="1" thickBot="1" x14ac:dyDescent="0.3">
      <c r="A23" s="25">
        <v>6</v>
      </c>
      <c r="B23" s="125" t="s">
        <v>12</v>
      </c>
      <c r="C23" s="126"/>
      <c r="D23" s="127"/>
      <c r="E23" s="39">
        <v>34560</v>
      </c>
    </row>
    <row r="24" spans="1:5" x14ac:dyDescent="0.25">
      <c r="A24" s="23">
        <v>7</v>
      </c>
      <c r="B24" s="131" t="s">
        <v>13</v>
      </c>
      <c r="C24" s="132"/>
      <c r="D24" s="133"/>
      <c r="E24" s="40">
        <v>0</v>
      </c>
    </row>
    <row r="25" spans="1:5" ht="14.45" customHeight="1" x14ac:dyDescent="0.25">
      <c r="A25" s="24"/>
      <c r="B25" s="41" t="s">
        <v>14</v>
      </c>
      <c r="C25" s="14"/>
      <c r="D25" s="15"/>
      <c r="E25" s="42"/>
    </row>
    <row r="26" spans="1:5" x14ac:dyDescent="0.25">
      <c r="A26" s="33"/>
      <c r="B26" s="128" t="s">
        <v>15</v>
      </c>
      <c r="C26" s="128"/>
      <c r="D26" s="128"/>
      <c r="E26" s="13">
        <v>0</v>
      </c>
    </row>
    <row r="27" spans="1:5" ht="14.45" customHeight="1" x14ac:dyDescent="0.25">
      <c r="A27" s="43"/>
      <c r="B27" s="128" t="s">
        <v>4</v>
      </c>
      <c r="C27" s="128"/>
      <c r="D27" s="128"/>
      <c r="E27" s="13">
        <v>0</v>
      </c>
    </row>
    <row r="28" spans="1:5" x14ac:dyDescent="0.25">
      <c r="A28" s="44"/>
      <c r="B28" s="134" t="s">
        <v>16</v>
      </c>
      <c r="C28" s="135"/>
      <c r="D28" s="136"/>
      <c r="E28" s="13">
        <v>0</v>
      </c>
    </row>
    <row r="29" spans="1:5" ht="15.75" thickBot="1" x14ac:dyDescent="0.3">
      <c r="A29" s="45"/>
      <c r="B29" s="129" t="s">
        <v>17</v>
      </c>
      <c r="C29" s="129"/>
      <c r="D29" s="129"/>
      <c r="E29" s="16">
        <v>0</v>
      </c>
    </row>
    <row r="30" spans="1:5" ht="27" customHeight="1" x14ac:dyDescent="0.25">
      <c r="A30" s="23">
        <v>8</v>
      </c>
      <c r="B30" s="104" t="s">
        <v>18</v>
      </c>
      <c r="C30" s="105"/>
      <c r="D30" s="106"/>
      <c r="E30" s="40">
        <f>SUM(E32:E33)</f>
        <v>672</v>
      </c>
    </row>
    <row r="31" spans="1:5" x14ac:dyDescent="0.25">
      <c r="A31" s="24"/>
      <c r="B31" s="41" t="s">
        <v>14</v>
      </c>
      <c r="C31" s="11"/>
      <c r="D31" s="12"/>
      <c r="E31" s="42"/>
    </row>
    <row r="32" spans="1:5" ht="14.45" customHeight="1" x14ac:dyDescent="0.25">
      <c r="A32" s="24"/>
      <c r="B32" s="130" t="s">
        <v>23</v>
      </c>
      <c r="C32" s="130"/>
      <c r="D32" s="130"/>
      <c r="E32" s="13">
        <v>36</v>
      </c>
    </row>
    <row r="33" spans="1:6" ht="15.75" thickBot="1" x14ac:dyDescent="0.3">
      <c r="A33" s="25"/>
      <c r="B33" s="137" t="s">
        <v>24</v>
      </c>
      <c r="C33" s="137"/>
      <c r="D33" s="137"/>
      <c r="E33" s="16">
        <v>636</v>
      </c>
    </row>
    <row r="34" spans="1:6" ht="15.75" thickBot="1" x14ac:dyDescent="0.3">
      <c r="A34" s="9">
        <v>9</v>
      </c>
      <c r="B34" s="91" t="s">
        <v>1</v>
      </c>
      <c r="C34" s="92"/>
      <c r="D34" s="93"/>
      <c r="E34" s="17">
        <v>19461.72</v>
      </c>
    </row>
    <row r="35" spans="1:6" ht="15.75" thickBot="1" x14ac:dyDescent="0.3">
      <c r="A35" s="9">
        <v>10</v>
      </c>
      <c r="B35" s="91" t="s">
        <v>2</v>
      </c>
      <c r="C35" s="92"/>
      <c r="D35" s="93"/>
      <c r="E35" s="17">
        <v>11654.4</v>
      </c>
    </row>
    <row r="36" spans="1:6" ht="15.75" thickBot="1" x14ac:dyDescent="0.3">
      <c r="A36" s="9">
        <v>11</v>
      </c>
      <c r="B36" s="91" t="s">
        <v>3</v>
      </c>
      <c r="C36" s="92"/>
      <c r="D36" s="93"/>
      <c r="E36" s="17">
        <v>74672.429999999993</v>
      </c>
    </row>
    <row r="37" spans="1:6" ht="15.75" thickBot="1" x14ac:dyDescent="0.3">
      <c r="A37" s="9">
        <v>12</v>
      </c>
      <c r="B37" s="91" t="s">
        <v>19</v>
      </c>
      <c r="C37" s="92"/>
      <c r="D37" s="93"/>
      <c r="E37" s="17">
        <v>14687.45</v>
      </c>
    </row>
    <row r="38" spans="1:6" ht="15.75" thickBot="1" x14ac:dyDescent="0.3">
      <c r="A38" s="9">
        <v>13</v>
      </c>
      <c r="B38" s="91" t="s">
        <v>20</v>
      </c>
      <c r="C38" s="92"/>
      <c r="D38" s="93"/>
      <c r="E38" s="17">
        <v>62367.37</v>
      </c>
    </row>
    <row r="39" spans="1:6" ht="28.9" customHeight="1" thickBot="1" x14ac:dyDescent="0.3">
      <c r="A39" s="5">
        <v>14</v>
      </c>
      <c r="B39" s="122" t="s">
        <v>21</v>
      </c>
      <c r="C39" s="123"/>
      <c r="D39" s="124"/>
      <c r="E39" s="28">
        <f>12510.36+922.91+896.96</f>
        <v>14330.23</v>
      </c>
      <c r="F39" s="22"/>
    </row>
    <row r="40" spans="1:6" ht="15.75" thickBot="1" x14ac:dyDescent="0.3">
      <c r="A40" s="9">
        <v>15</v>
      </c>
      <c r="B40" s="56" t="s">
        <v>28</v>
      </c>
      <c r="C40" s="57"/>
      <c r="D40" s="57"/>
      <c r="E40" s="58">
        <v>10355.91</v>
      </c>
      <c r="F40" s="22"/>
    </row>
    <row r="41" spans="1:6" ht="15.75" thickBot="1" x14ac:dyDescent="0.3">
      <c r="A41" s="5">
        <v>16</v>
      </c>
      <c r="B41" s="46" t="s">
        <v>22</v>
      </c>
      <c r="C41" s="47"/>
      <c r="D41" s="47"/>
      <c r="E41" s="8">
        <f>SUM(E39+E38+E37+E36+E35+E34+E30+E24+E23+E22+E16+E10+E9+E8+E40)</f>
        <v>1169403.5599999998</v>
      </c>
    </row>
  </sheetData>
  <mergeCells count="34">
    <mergeCell ref="A1:E1"/>
    <mergeCell ref="A2:D2"/>
    <mergeCell ref="B3:D3"/>
    <mergeCell ref="B4:D4"/>
    <mergeCell ref="B5:D5"/>
    <mergeCell ref="B38:D38"/>
    <mergeCell ref="B39:D39"/>
    <mergeCell ref="B10:D10"/>
    <mergeCell ref="B15:D15"/>
    <mergeCell ref="B7:D7"/>
    <mergeCell ref="B16:D16"/>
    <mergeCell ref="B37:D37"/>
    <mergeCell ref="B23:D23"/>
    <mergeCell ref="B21:D21"/>
    <mergeCell ref="B32:D32"/>
    <mergeCell ref="B27:D27"/>
    <mergeCell ref="B28:D28"/>
    <mergeCell ref="B33:D33"/>
    <mergeCell ref="B36:D36"/>
    <mergeCell ref="B26:D26"/>
    <mergeCell ref="B34:D34"/>
    <mergeCell ref="B35:D35"/>
    <mergeCell ref="B29:D29"/>
    <mergeCell ref="B30:D30"/>
    <mergeCell ref="B8:D8"/>
    <mergeCell ref="B9:D9"/>
    <mergeCell ref="B12:D12"/>
    <mergeCell ref="B13:D13"/>
    <mergeCell ref="B14:D14"/>
    <mergeCell ref="B18:D18"/>
    <mergeCell ref="B19:D19"/>
    <mergeCell ref="B20:D20"/>
    <mergeCell ref="B22:D22"/>
    <mergeCell ref="B24:D24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7" workbookViewId="0">
      <selection activeCell="E12" sqref="E12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2.140625" customWidth="1"/>
    <col min="7" max="7" width="11.7109375" hidden="1" customWidth="1"/>
    <col min="8" max="8" width="8.85546875" hidden="1" customWidth="1"/>
  </cols>
  <sheetData>
    <row r="1" spans="1:8" ht="36.6" customHeight="1" x14ac:dyDescent="0.25">
      <c r="A1" s="107" t="s">
        <v>64</v>
      </c>
      <c r="B1" s="107"/>
      <c r="C1" s="107"/>
      <c r="D1" s="107"/>
      <c r="E1" s="107"/>
    </row>
    <row r="2" spans="1:8" ht="15.75" customHeight="1" x14ac:dyDescent="0.25">
      <c r="A2" s="108"/>
      <c r="B2" s="108"/>
      <c r="C2" s="108"/>
      <c r="D2" s="108"/>
      <c r="E2" s="81"/>
    </row>
    <row r="3" spans="1:8" ht="14.45" customHeight="1" x14ac:dyDescent="0.25">
      <c r="A3" s="79">
        <v>1</v>
      </c>
      <c r="B3" s="119" t="s">
        <v>159</v>
      </c>
      <c r="C3" s="120"/>
      <c r="D3" s="121"/>
      <c r="E3" s="80">
        <f>SUM(G3:H3)</f>
        <v>1037874.9600000001</v>
      </c>
      <c r="G3">
        <v>1002015.2500000001</v>
      </c>
      <c r="H3">
        <v>35859.71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80">
        <f t="shared" ref="E4:E5" si="0">SUM(G4:H4)</f>
        <v>1005679.72</v>
      </c>
      <c r="G4">
        <v>971731.02</v>
      </c>
      <c r="H4">
        <v>33948.699999999997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80">
        <f t="shared" si="0"/>
        <v>170547.49000000022</v>
      </c>
      <c r="G5">
        <v>170547.49000000022</v>
      </c>
      <c r="H5">
        <v>0</v>
      </c>
    </row>
    <row r="6" spans="1:8" ht="15.75" thickBot="1" x14ac:dyDescent="0.3">
      <c r="A6" s="4"/>
      <c r="B6" s="6"/>
      <c r="C6" s="7"/>
      <c r="D6" s="6"/>
      <c r="E6" s="7"/>
    </row>
    <row r="7" spans="1:8" ht="29.45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1.45" customHeight="1" thickBot="1" x14ac:dyDescent="0.3">
      <c r="A8" s="5">
        <v>1</v>
      </c>
      <c r="B8" s="110" t="s">
        <v>6</v>
      </c>
      <c r="C8" s="111"/>
      <c r="D8" s="112"/>
      <c r="E8" s="10">
        <v>97861.71</v>
      </c>
    </row>
    <row r="9" spans="1:8" ht="41.45" customHeight="1" thickBot="1" x14ac:dyDescent="0.3">
      <c r="A9" s="5">
        <v>2</v>
      </c>
      <c r="B9" s="113" t="s">
        <v>7</v>
      </c>
      <c r="C9" s="114"/>
      <c r="D9" s="115"/>
      <c r="E9" s="8">
        <v>75918.11</v>
      </c>
    </row>
    <row r="10" spans="1:8" ht="41.45" customHeight="1" x14ac:dyDescent="0.25">
      <c r="A10" s="23">
        <v>3</v>
      </c>
      <c r="B10" s="104" t="s">
        <v>8</v>
      </c>
      <c r="C10" s="105"/>
      <c r="D10" s="106"/>
      <c r="E10" s="28">
        <v>57099.48</v>
      </c>
    </row>
    <row r="11" spans="1:8" x14ac:dyDescent="0.25">
      <c r="A11" s="24"/>
      <c r="B11" s="29" t="s">
        <v>9</v>
      </c>
      <c r="C11" s="30"/>
      <c r="D11" s="31"/>
      <c r="E11" s="32">
        <f>E12</f>
        <v>17869.490000000002</v>
      </c>
    </row>
    <row r="12" spans="1:8" x14ac:dyDescent="0.25">
      <c r="A12" s="33"/>
      <c r="B12" s="94" t="s">
        <v>164</v>
      </c>
      <c r="C12" s="144"/>
      <c r="D12" s="145"/>
      <c r="E12" s="34">
        <v>17869.490000000002</v>
      </c>
    </row>
    <row r="13" spans="1:8" x14ac:dyDescent="0.25">
      <c r="A13" s="33"/>
      <c r="B13" s="149"/>
      <c r="C13" s="150"/>
      <c r="D13" s="151"/>
      <c r="E13" s="35"/>
    </row>
    <row r="14" spans="1:8" ht="15.75" thickBot="1" x14ac:dyDescent="0.3">
      <c r="A14" s="21"/>
      <c r="B14" s="101"/>
      <c r="C14" s="102"/>
      <c r="D14" s="103"/>
      <c r="E14" s="36"/>
    </row>
    <row r="15" spans="1:8" ht="40.15" customHeight="1" x14ac:dyDescent="0.25">
      <c r="A15" s="37">
        <v>4</v>
      </c>
      <c r="B15" s="104" t="s">
        <v>10</v>
      </c>
      <c r="C15" s="105"/>
      <c r="D15" s="106"/>
      <c r="E15" s="28">
        <f>128968.84+36803.24</f>
        <v>165772.07999999999</v>
      </c>
    </row>
    <row r="16" spans="1:8" x14ac:dyDescent="0.25">
      <c r="A16" s="24"/>
      <c r="B16" s="29" t="s">
        <v>9</v>
      </c>
      <c r="C16" s="30"/>
      <c r="D16" s="31"/>
      <c r="E16" s="32"/>
    </row>
    <row r="17" spans="1:5" ht="15.75" thickBot="1" x14ac:dyDescent="0.3">
      <c r="A17" s="38"/>
      <c r="B17" s="98"/>
      <c r="C17" s="99"/>
      <c r="D17" s="100"/>
      <c r="E17" s="18"/>
    </row>
    <row r="18" spans="1:5" ht="15.75" thickBot="1" x14ac:dyDescent="0.3">
      <c r="A18" s="5">
        <v>5</v>
      </c>
      <c r="B18" s="97" t="s">
        <v>11</v>
      </c>
      <c r="C18" s="97"/>
      <c r="D18" s="97"/>
      <c r="E18" s="17">
        <v>18235.439999999999</v>
      </c>
    </row>
    <row r="19" spans="1:5" ht="27" customHeight="1" thickBot="1" x14ac:dyDescent="0.3">
      <c r="A19" s="25">
        <v>6</v>
      </c>
      <c r="B19" s="125" t="s">
        <v>12</v>
      </c>
      <c r="C19" s="126"/>
      <c r="D19" s="127"/>
      <c r="E19" s="39">
        <v>41040</v>
      </c>
    </row>
    <row r="20" spans="1:5" x14ac:dyDescent="0.25">
      <c r="A20" s="23">
        <v>7</v>
      </c>
      <c r="B20" s="131" t="s">
        <v>13</v>
      </c>
      <c r="C20" s="132"/>
      <c r="D20" s="133"/>
      <c r="E20" s="40">
        <v>0</v>
      </c>
    </row>
    <row r="21" spans="1:5" ht="14.45" customHeight="1" x14ac:dyDescent="0.25">
      <c r="A21" s="24"/>
      <c r="B21" s="41" t="s">
        <v>14</v>
      </c>
      <c r="C21" s="14"/>
      <c r="D21" s="15"/>
      <c r="E21" s="42"/>
    </row>
    <row r="22" spans="1:5" x14ac:dyDescent="0.25">
      <c r="A22" s="33"/>
      <c r="B22" s="128" t="s">
        <v>15</v>
      </c>
      <c r="C22" s="128"/>
      <c r="D22" s="128"/>
      <c r="E22" s="13">
        <v>0</v>
      </c>
    </row>
    <row r="23" spans="1:5" ht="14.45" customHeight="1" x14ac:dyDescent="0.25">
      <c r="A23" s="43"/>
      <c r="B23" s="128" t="s">
        <v>4</v>
      </c>
      <c r="C23" s="128"/>
      <c r="D23" s="128"/>
      <c r="E23" s="13">
        <v>0</v>
      </c>
    </row>
    <row r="24" spans="1:5" x14ac:dyDescent="0.25">
      <c r="A24" s="44"/>
      <c r="B24" s="134" t="s">
        <v>16</v>
      </c>
      <c r="C24" s="135"/>
      <c r="D24" s="136"/>
      <c r="E24" s="13">
        <v>0</v>
      </c>
    </row>
    <row r="25" spans="1:5" ht="15.75" thickBot="1" x14ac:dyDescent="0.3">
      <c r="A25" s="45"/>
      <c r="B25" s="129" t="s">
        <v>17</v>
      </c>
      <c r="C25" s="129"/>
      <c r="D25" s="129"/>
      <c r="E25" s="16">
        <v>0</v>
      </c>
    </row>
    <row r="26" spans="1:5" ht="27.6" customHeight="1" x14ac:dyDescent="0.25">
      <c r="A26" s="23">
        <v>8</v>
      </c>
      <c r="B26" s="104" t="s">
        <v>18</v>
      </c>
      <c r="C26" s="105"/>
      <c r="D26" s="106"/>
      <c r="E26" s="40">
        <f>SUM(E28:E29)</f>
        <v>30</v>
      </c>
    </row>
    <row r="27" spans="1:5" x14ac:dyDescent="0.25">
      <c r="A27" s="24"/>
      <c r="B27" s="41" t="s">
        <v>14</v>
      </c>
      <c r="C27" s="11"/>
      <c r="D27" s="12"/>
      <c r="E27" s="42"/>
    </row>
    <row r="28" spans="1:5" ht="14.45" customHeight="1" x14ac:dyDescent="0.25">
      <c r="A28" s="24"/>
      <c r="B28" s="130" t="s">
        <v>23</v>
      </c>
      <c r="C28" s="130"/>
      <c r="D28" s="130"/>
      <c r="E28" s="13">
        <v>30</v>
      </c>
    </row>
    <row r="29" spans="1:5" ht="15.75" thickBot="1" x14ac:dyDescent="0.3">
      <c r="A29" s="25"/>
      <c r="B29" s="137" t="s">
        <v>24</v>
      </c>
      <c r="C29" s="137"/>
      <c r="D29" s="137"/>
      <c r="E29" s="16">
        <v>0</v>
      </c>
    </row>
    <row r="30" spans="1:5" ht="15.75" thickBot="1" x14ac:dyDescent="0.3">
      <c r="A30" s="9">
        <v>9</v>
      </c>
      <c r="B30" s="91" t="s">
        <v>1</v>
      </c>
      <c r="C30" s="92"/>
      <c r="D30" s="93"/>
      <c r="E30" s="17">
        <v>23144.880000000001</v>
      </c>
    </row>
    <row r="31" spans="1:5" ht="15.75" thickBot="1" x14ac:dyDescent="0.3">
      <c r="A31" s="9">
        <v>10</v>
      </c>
      <c r="B31" s="91" t="s">
        <v>2</v>
      </c>
      <c r="C31" s="92"/>
      <c r="D31" s="93"/>
      <c r="E31" s="17">
        <v>13839.6</v>
      </c>
    </row>
    <row r="32" spans="1:5" ht="15.75" thickBot="1" x14ac:dyDescent="0.3">
      <c r="A32" s="9">
        <v>11</v>
      </c>
      <c r="B32" s="91" t="s">
        <v>3</v>
      </c>
      <c r="C32" s="92"/>
      <c r="D32" s="93"/>
      <c r="E32" s="17">
        <v>73396</v>
      </c>
    </row>
    <row r="33" spans="1:6" ht="15.75" thickBot="1" x14ac:dyDescent="0.3">
      <c r="A33" s="9">
        <v>12</v>
      </c>
      <c r="B33" s="91" t="s">
        <v>19</v>
      </c>
      <c r="C33" s="92"/>
      <c r="D33" s="93"/>
      <c r="E33" s="17">
        <v>17974.59</v>
      </c>
    </row>
    <row r="34" spans="1:6" ht="15.75" thickBot="1" x14ac:dyDescent="0.3">
      <c r="A34" s="9">
        <v>13</v>
      </c>
      <c r="B34" s="91" t="s">
        <v>20</v>
      </c>
      <c r="C34" s="92"/>
      <c r="D34" s="93"/>
      <c r="E34" s="17">
        <v>61153.49</v>
      </c>
    </row>
    <row r="35" spans="1:6" ht="27.6" customHeight="1" thickBot="1" x14ac:dyDescent="0.3">
      <c r="A35" s="5">
        <v>14</v>
      </c>
      <c r="B35" s="122" t="s">
        <v>21</v>
      </c>
      <c r="C35" s="123"/>
      <c r="D35" s="124"/>
      <c r="E35" s="28">
        <f>12217.72+904.08+878.71</f>
        <v>14000.509999999998</v>
      </c>
      <c r="F35" s="22"/>
    </row>
    <row r="36" spans="1:6" ht="15.75" thickBot="1" x14ac:dyDescent="0.3">
      <c r="A36" s="9">
        <v>15</v>
      </c>
      <c r="B36" s="56" t="s">
        <v>28</v>
      </c>
      <c r="C36" s="57"/>
      <c r="D36" s="57"/>
      <c r="E36" s="58">
        <v>10154.35</v>
      </c>
      <c r="F36" s="22"/>
    </row>
    <row r="37" spans="1:6" ht="15.75" thickBot="1" x14ac:dyDescent="0.3">
      <c r="A37" s="5">
        <v>16</v>
      </c>
      <c r="B37" s="46" t="s">
        <v>22</v>
      </c>
      <c r="C37" s="47"/>
      <c r="D37" s="47"/>
      <c r="E37" s="8">
        <f>SUM(E35+E34+E33+E32+E31+E30+E26+E20+E19+E18+E15+E10+E9+E8+E36)</f>
        <v>669620.23999999987</v>
      </c>
    </row>
  </sheetData>
  <mergeCells count="30">
    <mergeCell ref="A1:E1"/>
    <mergeCell ref="A2:D2"/>
    <mergeCell ref="B3:D3"/>
    <mergeCell ref="B4:D4"/>
    <mergeCell ref="B5:D5"/>
    <mergeCell ref="B34:D34"/>
    <mergeCell ref="B35:D35"/>
    <mergeCell ref="B10:D10"/>
    <mergeCell ref="B14:D14"/>
    <mergeCell ref="B7:D7"/>
    <mergeCell ref="B15:D15"/>
    <mergeCell ref="B33:D33"/>
    <mergeCell ref="B19:D19"/>
    <mergeCell ref="B17:D17"/>
    <mergeCell ref="B28:D28"/>
    <mergeCell ref="B23:D23"/>
    <mergeCell ref="B29:D29"/>
    <mergeCell ref="B32:D32"/>
    <mergeCell ref="B22:D22"/>
    <mergeCell ref="B30:D30"/>
    <mergeCell ref="B31:D31"/>
    <mergeCell ref="B25:D25"/>
    <mergeCell ref="B26:D26"/>
    <mergeCell ref="B8:D8"/>
    <mergeCell ref="B9:D9"/>
    <mergeCell ref="B12:D12"/>
    <mergeCell ref="B13:D13"/>
    <mergeCell ref="B24:D24"/>
    <mergeCell ref="B18:D18"/>
    <mergeCell ref="B20:D20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4" workbookViewId="0">
      <selection activeCell="E12" sqref="E12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2.42578125" customWidth="1"/>
    <col min="7" max="7" width="13.42578125" hidden="1" customWidth="1"/>
    <col min="8" max="8" width="8.85546875" hidden="1" customWidth="1"/>
  </cols>
  <sheetData>
    <row r="1" spans="1:8" ht="32.450000000000003" customHeight="1" x14ac:dyDescent="0.25">
      <c r="A1" s="107" t="s">
        <v>65</v>
      </c>
      <c r="B1" s="107"/>
      <c r="C1" s="107"/>
      <c r="D1" s="107"/>
      <c r="E1" s="107"/>
    </row>
    <row r="2" spans="1:8" ht="15.75" customHeight="1" x14ac:dyDescent="0.25">
      <c r="A2" s="108"/>
      <c r="B2" s="108"/>
      <c r="C2" s="108"/>
      <c r="D2" s="108"/>
      <c r="E2" s="81"/>
    </row>
    <row r="3" spans="1:8" ht="14.45" customHeight="1" x14ac:dyDescent="0.25">
      <c r="A3" s="79">
        <v>1</v>
      </c>
      <c r="B3" s="119" t="s">
        <v>159</v>
      </c>
      <c r="C3" s="120"/>
      <c r="D3" s="121"/>
      <c r="E3" s="80">
        <f>SUM(G3:H3)</f>
        <v>1157592.9200000002</v>
      </c>
      <c r="G3">
        <v>1145472.9200000002</v>
      </c>
      <c r="H3">
        <v>12120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80">
        <f t="shared" ref="E4:E5" si="0">SUM(G4:H4)</f>
        <v>1170702.71</v>
      </c>
      <c r="G4">
        <v>1158582.71</v>
      </c>
      <c r="H4">
        <v>12120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80">
        <f t="shared" si="0"/>
        <v>199999.30000000028</v>
      </c>
      <c r="G5">
        <v>199684.30000000028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8.9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3.9" customHeight="1" thickBot="1" x14ac:dyDescent="0.3">
      <c r="A8" s="5">
        <v>1</v>
      </c>
      <c r="B8" s="110" t="s">
        <v>6</v>
      </c>
      <c r="C8" s="111"/>
      <c r="D8" s="112"/>
      <c r="E8" s="10">
        <v>111814.69</v>
      </c>
    </row>
    <row r="9" spans="1:8" ht="43.9" customHeight="1" thickBot="1" x14ac:dyDescent="0.3">
      <c r="A9" s="5">
        <v>2</v>
      </c>
      <c r="B9" s="113" t="s">
        <v>7</v>
      </c>
      <c r="C9" s="114"/>
      <c r="D9" s="115"/>
      <c r="E9" s="8">
        <v>82519.66</v>
      </c>
    </row>
    <row r="10" spans="1:8" ht="41.45" customHeight="1" x14ac:dyDescent="0.25">
      <c r="A10" s="23">
        <v>3</v>
      </c>
      <c r="B10" s="104" t="s">
        <v>8</v>
      </c>
      <c r="C10" s="105"/>
      <c r="D10" s="106"/>
      <c r="E10" s="28">
        <f>E11+42641.39</f>
        <v>420670.08</v>
      </c>
    </row>
    <row r="11" spans="1:8" x14ac:dyDescent="0.25">
      <c r="A11" s="24"/>
      <c r="B11" s="29" t="s">
        <v>9</v>
      </c>
      <c r="C11" s="30"/>
      <c r="D11" s="31"/>
      <c r="E11" s="32">
        <f>SUM(E12:E14)</f>
        <v>378028.69</v>
      </c>
    </row>
    <row r="12" spans="1:8" s="61" customFormat="1" x14ac:dyDescent="0.25">
      <c r="A12" s="59"/>
      <c r="B12" s="180" t="s">
        <v>89</v>
      </c>
      <c r="C12" s="181"/>
      <c r="D12" s="182"/>
      <c r="E12" s="60">
        <v>14000</v>
      </c>
    </row>
    <row r="13" spans="1:8" x14ac:dyDescent="0.25">
      <c r="A13" s="33"/>
      <c r="B13" s="94" t="s">
        <v>82</v>
      </c>
      <c r="C13" s="144"/>
      <c r="D13" s="145"/>
      <c r="E13" s="34">
        <v>336284.45</v>
      </c>
    </row>
    <row r="14" spans="1:8" x14ac:dyDescent="0.25">
      <c r="A14" s="33"/>
      <c r="B14" s="94" t="s">
        <v>164</v>
      </c>
      <c r="C14" s="144"/>
      <c r="D14" s="145"/>
      <c r="E14" s="34">
        <v>27744.240000000002</v>
      </c>
    </row>
    <row r="15" spans="1:8" ht="15.75" thickBot="1" x14ac:dyDescent="0.3">
      <c r="A15" s="21"/>
      <c r="B15" s="101"/>
      <c r="C15" s="102"/>
      <c r="D15" s="103"/>
      <c r="E15" s="36"/>
    </row>
    <row r="16" spans="1:8" ht="42" customHeight="1" x14ac:dyDescent="0.25">
      <c r="A16" s="37">
        <v>4</v>
      </c>
      <c r="B16" s="104" t="s">
        <v>10</v>
      </c>
      <c r="C16" s="105"/>
      <c r="D16" s="106"/>
      <c r="E16" s="28">
        <f>140137.88+40003.55</f>
        <v>180141.43</v>
      </c>
    </row>
    <row r="17" spans="1:5" x14ac:dyDescent="0.25">
      <c r="A17" s="24"/>
      <c r="B17" s="29" t="s">
        <v>9</v>
      </c>
      <c r="C17" s="30"/>
      <c r="D17" s="31"/>
      <c r="E17" s="32"/>
    </row>
    <row r="18" spans="1:5" ht="15.75" thickBot="1" x14ac:dyDescent="0.3">
      <c r="A18" s="38"/>
      <c r="B18" s="98"/>
      <c r="C18" s="99"/>
      <c r="D18" s="100"/>
      <c r="E18" s="18"/>
    </row>
    <row r="19" spans="1:5" ht="15.75" thickBot="1" x14ac:dyDescent="0.3">
      <c r="A19" s="5">
        <v>5</v>
      </c>
      <c r="B19" s="97" t="s">
        <v>11</v>
      </c>
      <c r="C19" s="97"/>
      <c r="D19" s="97"/>
      <c r="E19" s="17">
        <v>18836.23</v>
      </c>
    </row>
    <row r="20" spans="1:5" ht="26.45" customHeight="1" thickBot="1" x14ac:dyDescent="0.3">
      <c r="A20" s="25">
        <v>6</v>
      </c>
      <c r="B20" s="125" t="s">
        <v>12</v>
      </c>
      <c r="C20" s="126"/>
      <c r="D20" s="127"/>
      <c r="E20" s="39">
        <v>43200</v>
      </c>
    </row>
    <row r="21" spans="1:5" ht="14.45" customHeight="1" x14ac:dyDescent="0.25">
      <c r="A21" s="23">
        <v>7</v>
      </c>
      <c r="B21" s="131" t="s">
        <v>13</v>
      </c>
      <c r="C21" s="132"/>
      <c r="D21" s="133"/>
      <c r="E21" s="40">
        <v>0</v>
      </c>
    </row>
    <row r="22" spans="1:5" x14ac:dyDescent="0.25">
      <c r="A22" s="24"/>
      <c r="B22" s="41" t="s">
        <v>14</v>
      </c>
      <c r="C22" s="14"/>
      <c r="D22" s="15"/>
      <c r="E22" s="42"/>
    </row>
    <row r="23" spans="1:5" ht="14.45" customHeight="1" x14ac:dyDescent="0.25">
      <c r="A23" s="33"/>
      <c r="B23" s="128" t="s">
        <v>15</v>
      </c>
      <c r="C23" s="128"/>
      <c r="D23" s="128"/>
      <c r="E23" s="13">
        <v>0</v>
      </c>
    </row>
    <row r="24" spans="1:5" x14ac:dyDescent="0.25">
      <c r="A24" s="43"/>
      <c r="B24" s="128" t="s">
        <v>4</v>
      </c>
      <c r="C24" s="128"/>
      <c r="D24" s="128"/>
      <c r="E24" s="13">
        <v>0</v>
      </c>
    </row>
    <row r="25" spans="1:5" ht="14.45" customHeight="1" x14ac:dyDescent="0.25">
      <c r="A25" s="44"/>
      <c r="B25" s="134" t="s">
        <v>16</v>
      </c>
      <c r="C25" s="135"/>
      <c r="D25" s="136"/>
      <c r="E25" s="13">
        <v>0</v>
      </c>
    </row>
    <row r="26" spans="1:5" ht="15.75" thickBot="1" x14ac:dyDescent="0.3">
      <c r="A26" s="45"/>
      <c r="B26" s="129" t="s">
        <v>17</v>
      </c>
      <c r="C26" s="129"/>
      <c r="D26" s="129"/>
      <c r="E26" s="16">
        <v>0</v>
      </c>
    </row>
    <row r="27" spans="1:5" ht="27.6" customHeight="1" x14ac:dyDescent="0.25">
      <c r="A27" s="23">
        <v>8</v>
      </c>
      <c r="B27" s="104" t="s">
        <v>18</v>
      </c>
      <c r="C27" s="105"/>
      <c r="D27" s="106"/>
      <c r="E27" s="40">
        <f>SUM(E29:E30)</f>
        <v>14017.2</v>
      </c>
    </row>
    <row r="28" spans="1:5" x14ac:dyDescent="0.25">
      <c r="A28" s="24"/>
      <c r="B28" s="41" t="s">
        <v>14</v>
      </c>
      <c r="C28" s="11"/>
      <c r="D28" s="12"/>
      <c r="E28" s="42"/>
    </row>
    <row r="29" spans="1:5" x14ac:dyDescent="0.25">
      <c r="A29" s="24"/>
      <c r="B29" s="130" t="s">
        <v>23</v>
      </c>
      <c r="C29" s="130"/>
      <c r="D29" s="130"/>
      <c r="E29" s="13">
        <v>3877.2</v>
      </c>
    </row>
    <row r="30" spans="1:5" ht="14.45" customHeight="1" thickBot="1" x14ac:dyDescent="0.3">
      <c r="A30" s="25"/>
      <c r="B30" s="137" t="s">
        <v>24</v>
      </c>
      <c r="C30" s="137"/>
      <c r="D30" s="137"/>
      <c r="E30" s="16">
        <v>10140</v>
      </c>
    </row>
    <row r="31" spans="1:5" ht="15.75" thickBot="1" x14ac:dyDescent="0.3">
      <c r="A31" s="9">
        <v>9</v>
      </c>
      <c r="B31" s="91" t="s">
        <v>1</v>
      </c>
      <c r="C31" s="92"/>
      <c r="D31" s="93"/>
      <c r="E31" s="17">
        <v>26476.68</v>
      </c>
    </row>
    <row r="32" spans="1:5" ht="15.75" thickBot="1" x14ac:dyDescent="0.3">
      <c r="A32" s="9">
        <v>10</v>
      </c>
      <c r="B32" s="91" t="s">
        <v>2</v>
      </c>
      <c r="C32" s="92"/>
      <c r="D32" s="93"/>
      <c r="E32" s="17">
        <v>14568</v>
      </c>
    </row>
    <row r="33" spans="1:6" ht="15.75" thickBot="1" x14ac:dyDescent="0.3">
      <c r="A33" s="9">
        <v>11</v>
      </c>
      <c r="B33" s="91" t="s">
        <v>3</v>
      </c>
      <c r="C33" s="92"/>
      <c r="D33" s="93"/>
      <c r="E33" s="17">
        <v>79778.240000000005</v>
      </c>
    </row>
    <row r="34" spans="1:6" ht="15.75" thickBot="1" x14ac:dyDescent="0.3">
      <c r="A34" s="9">
        <v>12</v>
      </c>
      <c r="B34" s="91" t="s">
        <v>19</v>
      </c>
      <c r="C34" s="92"/>
      <c r="D34" s="93"/>
      <c r="E34" s="17">
        <v>21430.880000000001</v>
      </c>
    </row>
    <row r="35" spans="1:6" ht="15.75" thickBot="1" x14ac:dyDescent="0.3">
      <c r="A35" s="9">
        <v>13</v>
      </c>
      <c r="B35" s="91" t="s">
        <v>20</v>
      </c>
      <c r="C35" s="92"/>
      <c r="D35" s="93"/>
      <c r="E35" s="17">
        <v>66780.5</v>
      </c>
    </row>
    <row r="36" spans="1:6" ht="27" customHeight="1" thickBot="1" x14ac:dyDescent="0.3">
      <c r="A36" s="5">
        <v>14</v>
      </c>
      <c r="B36" s="122" t="s">
        <v>21</v>
      </c>
      <c r="C36" s="123"/>
      <c r="D36" s="124"/>
      <c r="E36" s="28">
        <v>16006.71</v>
      </c>
      <c r="F36" s="22"/>
    </row>
    <row r="37" spans="1:6" ht="15.75" thickBot="1" x14ac:dyDescent="0.3">
      <c r="A37" s="9">
        <v>15</v>
      </c>
      <c r="B37" s="56" t="s">
        <v>28</v>
      </c>
      <c r="C37" s="57"/>
      <c r="D37" s="57"/>
      <c r="E37" s="58">
        <v>11088.69</v>
      </c>
      <c r="F37" s="22"/>
    </row>
    <row r="38" spans="1:6" ht="15.75" thickBot="1" x14ac:dyDescent="0.3">
      <c r="A38" s="5">
        <v>16</v>
      </c>
      <c r="B38" s="46" t="s">
        <v>22</v>
      </c>
      <c r="C38" s="47"/>
      <c r="D38" s="47"/>
      <c r="E38" s="8">
        <f>SUM(E36+E35+E34+E33+E32+E31+E27+E21+E20+E19+E16+E10+E9+E8+E37)</f>
        <v>1107328.99</v>
      </c>
    </row>
  </sheetData>
  <mergeCells count="31">
    <mergeCell ref="B16:D16"/>
    <mergeCell ref="B36:D36"/>
    <mergeCell ref="B35:D35"/>
    <mergeCell ref="B21:D21"/>
    <mergeCell ref="B32:D32"/>
    <mergeCell ref="B33:D33"/>
    <mergeCell ref="B27:D27"/>
    <mergeCell ref="B31:D31"/>
    <mergeCell ref="B34:D34"/>
    <mergeCell ref="B30:D30"/>
    <mergeCell ref="B18:D18"/>
    <mergeCell ref="B20:D20"/>
    <mergeCell ref="B26:D26"/>
    <mergeCell ref="B10:D10"/>
    <mergeCell ref="B15:D15"/>
    <mergeCell ref="B7:D7"/>
    <mergeCell ref="B9:D9"/>
    <mergeCell ref="B12:D12"/>
    <mergeCell ref="B8:D8"/>
    <mergeCell ref="B13:D13"/>
    <mergeCell ref="B14:D14"/>
    <mergeCell ref="A1:E1"/>
    <mergeCell ref="A2:D2"/>
    <mergeCell ref="B3:D3"/>
    <mergeCell ref="B4:D4"/>
    <mergeCell ref="B5:D5"/>
    <mergeCell ref="B29:D29"/>
    <mergeCell ref="B23:D23"/>
    <mergeCell ref="B24:D24"/>
    <mergeCell ref="B25:D25"/>
    <mergeCell ref="B19:D19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J9" sqref="J9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" bestFit="1" customWidth="1"/>
    <col min="7" max="7" width="10.85546875" hidden="1" customWidth="1"/>
    <col min="8" max="8" width="8.85546875" hidden="1" customWidth="1"/>
  </cols>
  <sheetData>
    <row r="1" spans="1:8" ht="34.15" customHeight="1" x14ac:dyDescent="0.25">
      <c r="A1" s="107" t="s">
        <v>66</v>
      </c>
      <c r="B1" s="107"/>
      <c r="C1" s="107"/>
      <c r="D1" s="107"/>
      <c r="E1" s="107"/>
    </row>
    <row r="2" spans="1:8" ht="15.75" customHeight="1" x14ac:dyDescent="0.25">
      <c r="A2" s="108"/>
      <c r="B2" s="108"/>
      <c r="C2" s="108"/>
      <c r="D2" s="108"/>
      <c r="E2" s="81"/>
    </row>
    <row r="3" spans="1:8" ht="14.45" customHeight="1" x14ac:dyDescent="0.25">
      <c r="A3" s="79">
        <v>1</v>
      </c>
      <c r="B3" s="119" t="s">
        <v>159</v>
      </c>
      <c r="C3" s="120"/>
      <c r="D3" s="121"/>
      <c r="E3" s="80">
        <f>SUM(G3:H3)</f>
        <v>4808972.88</v>
      </c>
      <c r="G3">
        <v>4791824.88</v>
      </c>
      <c r="H3">
        <v>17148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80">
        <f t="shared" ref="E4:E5" si="0">SUM(G4:H4)</f>
        <v>4746716.7700000005</v>
      </c>
      <c r="G4">
        <v>4729568.7700000005</v>
      </c>
      <c r="H4">
        <v>17148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80">
        <f t="shared" si="0"/>
        <v>671098.18999999948</v>
      </c>
      <c r="G5">
        <v>670783.18999999948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30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1.45" customHeight="1" thickBot="1" x14ac:dyDescent="0.3">
      <c r="A8" s="5">
        <v>1</v>
      </c>
      <c r="B8" s="110" t="s">
        <v>6</v>
      </c>
      <c r="C8" s="111"/>
      <c r="D8" s="112"/>
      <c r="E8" s="10">
        <v>324755.53999999998</v>
      </c>
    </row>
    <row r="9" spans="1:8" ht="41.45" customHeight="1" thickBot="1" x14ac:dyDescent="0.3">
      <c r="A9" s="5">
        <v>2</v>
      </c>
      <c r="B9" s="113" t="s">
        <v>7</v>
      </c>
      <c r="C9" s="114"/>
      <c r="D9" s="115"/>
      <c r="E9" s="8">
        <v>252180.1</v>
      </c>
    </row>
    <row r="10" spans="1:8" ht="41.45" customHeight="1" x14ac:dyDescent="0.25">
      <c r="A10" s="23">
        <v>3</v>
      </c>
      <c r="B10" s="104" t="s">
        <v>8</v>
      </c>
      <c r="C10" s="105"/>
      <c r="D10" s="106"/>
      <c r="E10" s="28">
        <f>E11+130311.95</f>
        <v>444752.56</v>
      </c>
    </row>
    <row r="11" spans="1:8" x14ac:dyDescent="0.25">
      <c r="A11" s="24"/>
      <c r="B11" s="29" t="s">
        <v>9</v>
      </c>
      <c r="C11" s="30"/>
      <c r="D11" s="31"/>
      <c r="E11" s="32">
        <f>E12</f>
        <v>314440.61</v>
      </c>
    </row>
    <row r="12" spans="1:8" x14ac:dyDescent="0.25">
      <c r="A12" s="33"/>
      <c r="B12" s="94" t="s">
        <v>136</v>
      </c>
      <c r="C12" s="95"/>
      <c r="D12" s="96"/>
      <c r="E12" s="34">
        <v>314440.61</v>
      </c>
    </row>
    <row r="13" spans="1:8" ht="15.75" thickBot="1" x14ac:dyDescent="0.3">
      <c r="A13" s="21"/>
      <c r="B13" s="138"/>
      <c r="C13" s="139"/>
      <c r="D13" s="140"/>
      <c r="E13" s="36"/>
    </row>
    <row r="14" spans="1:8" ht="40.9" customHeight="1" x14ac:dyDescent="0.25">
      <c r="A14" s="37">
        <v>4</v>
      </c>
      <c r="B14" s="104" t="s">
        <v>10</v>
      </c>
      <c r="C14" s="105"/>
      <c r="D14" s="106"/>
      <c r="E14" s="28">
        <f>431497.89+122250.82</f>
        <v>553748.71</v>
      </c>
    </row>
    <row r="15" spans="1:8" x14ac:dyDescent="0.25">
      <c r="A15" s="24"/>
      <c r="B15" s="29" t="s">
        <v>9</v>
      </c>
      <c r="C15" s="30"/>
      <c r="D15" s="31"/>
      <c r="E15" s="32"/>
    </row>
    <row r="16" spans="1:8" ht="15.75" thickBot="1" x14ac:dyDescent="0.3">
      <c r="A16" s="38"/>
      <c r="B16" s="98"/>
      <c r="C16" s="99"/>
      <c r="D16" s="100"/>
      <c r="E16" s="18"/>
    </row>
    <row r="17" spans="1:5" ht="15.75" thickBot="1" x14ac:dyDescent="0.3">
      <c r="A17" s="5">
        <v>5</v>
      </c>
      <c r="B17" s="97" t="s">
        <v>11</v>
      </c>
      <c r="C17" s="97"/>
      <c r="D17" s="97"/>
      <c r="E17" s="17">
        <v>38143.64</v>
      </c>
    </row>
    <row r="18" spans="1:5" ht="27.6" customHeight="1" thickBot="1" x14ac:dyDescent="0.3">
      <c r="A18" s="25">
        <v>6</v>
      </c>
      <c r="B18" s="125" t="s">
        <v>12</v>
      </c>
      <c r="C18" s="126"/>
      <c r="D18" s="127"/>
      <c r="E18" s="39">
        <v>35640</v>
      </c>
    </row>
    <row r="19" spans="1:5" x14ac:dyDescent="0.25">
      <c r="A19" s="23">
        <v>7</v>
      </c>
      <c r="B19" s="131" t="s">
        <v>13</v>
      </c>
      <c r="C19" s="132"/>
      <c r="D19" s="133"/>
      <c r="E19" s="40">
        <f>SUM(E21:E24)</f>
        <v>522230.44999999995</v>
      </c>
    </row>
    <row r="20" spans="1:5" ht="14.45" customHeight="1" x14ac:dyDescent="0.25">
      <c r="A20" s="24"/>
      <c r="B20" s="41" t="s">
        <v>14</v>
      </c>
      <c r="C20" s="14"/>
      <c r="D20" s="15"/>
      <c r="E20" s="42"/>
    </row>
    <row r="21" spans="1:5" x14ac:dyDescent="0.25">
      <c r="A21" s="33"/>
      <c r="B21" s="128" t="s">
        <v>15</v>
      </c>
      <c r="C21" s="128"/>
      <c r="D21" s="128"/>
      <c r="E21" s="13">
        <v>502018.8</v>
      </c>
    </row>
    <row r="22" spans="1:5" ht="14.45" customHeight="1" x14ac:dyDescent="0.25">
      <c r="A22" s="43"/>
      <c r="B22" s="128" t="s">
        <v>4</v>
      </c>
      <c r="C22" s="128"/>
      <c r="D22" s="128"/>
      <c r="E22" s="13">
        <v>19934.349999999999</v>
      </c>
    </row>
    <row r="23" spans="1:5" x14ac:dyDescent="0.25">
      <c r="A23" s="44"/>
      <c r="B23" s="134" t="s">
        <v>16</v>
      </c>
      <c r="C23" s="135"/>
      <c r="D23" s="136"/>
      <c r="E23" s="13">
        <v>277.3</v>
      </c>
    </row>
    <row r="24" spans="1:5" ht="15.75" thickBot="1" x14ac:dyDescent="0.3">
      <c r="A24" s="45"/>
      <c r="B24" s="129" t="s">
        <v>17</v>
      </c>
      <c r="C24" s="129"/>
      <c r="D24" s="129"/>
      <c r="E24" s="16">
        <v>0</v>
      </c>
    </row>
    <row r="25" spans="1:5" ht="27.6" customHeight="1" x14ac:dyDescent="0.25">
      <c r="A25" s="23">
        <v>8</v>
      </c>
      <c r="B25" s="104" t="s">
        <v>18</v>
      </c>
      <c r="C25" s="105"/>
      <c r="D25" s="106"/>
      <c r="E25" s="40">
        <f>SUM(E27:E28)</f>
        <v>7159.2</v>
      </c>
    </row>
    <row r="26" spans="1:5" x14ac:dyDescent="0.25">
      <c r="A26" s="24"/>
      <c r="B26" s="41" t="s">
        <v>14</v>
      </c>
      <c r="C26" s="11"/>
      <c r="D26" s="12"/>
      <c r="E26" s="42"/>
    </row>
    <row r="27" spans="1:5" ht="14.45" customHeight="1" x14ac:dyDescent="0.25">
      <c r="A27" s="24"/>
      <c r="B27" s="130" t="s">
        <v>23</v>
      </c>
      <c r="C27" s="130"/>
      <c r="D27" s="130"/>
      <c r="E27" s="13">
        <v>7159.2</v>
      </c>
    </row>
    <row r="28" spans="1:5" ht="15.75" thickBot="1" x14ac:dyDescent="0.3">
      <c r="A28" s="25"/>
      <c r="B28" s="137" t="s">
        <v>24</v>
      </c>
      <c r="C28" s="137"/>
      <c r="D28" s="137"/>
      <c r="E28" s="16">
        <v>0</v>
      </c>
    </row>
    <row r="29" spans="1:5" ht="15.75" thickBot="1" x14ac:dyDescent="0.3">
      <c r="A29" s="9">
        <v>9</v>
      </c>
      <c r="B29" s="91" t="s">
        <v>1</v>
      </c>
      <c r="C29" s="92"/>
      <c r="D29" s="93"/>
      <c r="E29" s="17">
        <v>80216.160000000003</v>
      </c>
    </row>
    <row r="30" spans="1:5" ht="15.75" thickBot="1" x14ac:dyDescent="0.3">
      <c r="A30" s="9">
        <v>10</v>
      </c>
      <c r="B30" s="91" t="s">
        <v>2</v>
      </c>
      <c r="C30" s="92"/>
      <c r="D30" s="93"/>
      <c r="E30" s="17">
        <v>36602.1</v>
      </c>
    </row>
    <row r="31" spans="1:5" ht="15.75" thickBot="1" x14ac:dyDescent="0.3">
      <c r="A31" s="9">
        <v>11</v>
      </c>
      <c r="B31" s="91" t="s">
        <v>3</v>
      </c>
      <c r="C31" s="92"/>
      <c r="D31" s="93"/>
      <c r="E31" s="17">
        <v>243802.32</v>
      </c>
    </row>
    <row r="32" spans="1:5" ht="15.75" thickBot="1" x14ac:dyDescent="0.3">
      <c r="A32" s="9">
        <v>12</v>
      </c>
      <c r="B32" s="91" t="s">
        <v>19</v>
      </c>
      <c r="C32" s="92"/>
      <c r="D32" s="93"/>
      <c r="E32" s="17">
        <v>87485.17</v>
      </c>
    </row>
    <row r="33" spans="1:6" ht="15.75" thickBot="1" x14ac:dyDescent="0.3">
      <c r="A33" s="9">
        <v>13</v>
      </c>
      <c r="B33" s="91" t="s">
        <v>20</v>
      </c>
      <c r="C33" s="92"/>
      <c r="D33" s="93"/>
      <c r="E33" s="17">
        <v>203487.75</v>
      </c>
    </row>
    <row r="34" spans="1:6" ht="27.6" customHeight="1" thickBot="1" x14ac:dyDescent="0.3">
      <c r="A34" s="5">
        <v>14</v>
      </c>
      <c r="B34" s="122" t="s">
        <v>21</v>
      </c>
      <c r="C34" s="123"/>
      <c r="D34" s="124"/>
      <c r="E34" s="28">
        <v>484186.93</v>
      </c>
      <c r="F34" s="22"/>
    </row>
    <row r="35" spans="1:6" ht="15.75" thickBot="1" x14ac:dyDescent="0.3">
      <c r="A35" s="9">
        <v>15</v>
      </c>
      <c r="B35" s="56" t="s">
        <v>28</v>
      </c>
      <c r="C35" s="57"/>
      <c r="D35" s="57"/>
      <c r="E35" s="58">
        <v>33788.51</v>
      </c>
      <c r="F35" s="22"/>
    </row>
    <row r="36" spans="1:6" ht="15.75" thickBot="1" x14ac:dyDescent="0.3">
      <c r="A36" s="5">
        <v>16</v>
      </c>
      <c r="B36" s="46" t="s">
        <v>22</v>
      </c>
      <c r="C36" s="47"/>
      <c r="D36" s="47"/>
      <c r="E36" s="8">
        <f>SUM(E34+E33+E32+E31+E30+E29+E25+E19+E18+E17+E14+E10+E9+E8+E35)</f>
        <v>3348179.1399999997</v>
      </c>
    </row>
  </sheetData>
  <mergeCells count="29">
    <mergeCell ref="A1:E1"/>
    <mergeCell ref="A2:D2"/>
    <mergeCell ref="B3:D3"/>
    <mergeCell ref="B4:D4"/>
    <mergeCell ref="B5:D5"/>
    <mergeCell ref="B33:D33"/>
    <mergeCell ref="B34:D34"/>
    <mergeCell ref="B10:D10"/>
    <mergeCell ref="B13:D13"/>
    <mergeCell ref="B7:D7"/>
    <mergeCell ref="B14:D14"/>
    <mergeCell ref="B32:D32"/>
    <mergeCell ref="B18:D18"/>
    <mergeCell ref="B16:D16"/>
    <mergeCell ref="B27:D27"/>
    <mergeCell ref="B22:D22"/>
    <mergeCell ref="B23:D23"/>
    <mergeCell ref="B28:D28"/>
    <mergeCell ref="B31:D31"/>
    <mergeCell ref="B21:D21"/>
    <mergeCell ref="B29:D29"/>
    <mergeCell ref="B30:D30"/>
    <mergeCell ref="B24:D24"/>
    <mergeCell ref="B25:D25"/>
    <mergeCell ref="B8:D8"/>
    <mergeCell ref="B9:D9"/>
    <mergeCell ref="B12:D12"/>
    <mergeCell ref="B17:D17"/>
    <mergeCell ref="B19:D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L12" sqref="L12"/>
    </sheetView>
  </sheetViews>
  <sheetFormatPr defaultRowHeight="15" x14ac:dyDescent="0.25"/>
  <cols>
    <col min="1" max="1" width="3.7109375" style="1" bestFit="1" customWidth="1"/>
    <col min="2" max="2" width="47.5703125" style="2" customWidth="1"/>
    <col min="3" max="3" width="13" style="3" customWidth="1"/>
    <col min="4" max="4" width="15.28515625" customWidth="1"/>
    <col min="5" max="5" width="17.5703125" customWidth="1"/>
    <col min="6" max="6" width="10" bestFit="1" customWidth="1"/>
    <col min="7" max="8" width="0" hidden="1" customWidth="1"/>
  </cols>
  <sheetData>
    <row r="1" spans="1:8" ht="34.15" customHeight="1" x14ac:dyDescent="0.25">
      <c r="A1" s="107" t="s">
        <v>32</v>
      </c>
      <c r="B1" s="107"/>
      <c r="C1" s="107"/>
      <c r="D1" s="107"/>
      <c r="E1" s="107"/>
    </row>
    <row r="2" spans="1:8" ht="15.75" customHeight="1" x14ac:dyDescent="0.25">
      <c r="A2" s="108"/>
      <c r="B2" s="108"/>
      <c r="C2" s="108"/>
      <c r="D2" s="108"/>
      <c r="E2" s="81"/>
    </row>
    <row r="3" spans="1:8" ht="14.45" customHeight="1" x14ac:dyDescent="0.25">
      <c r="A3" s="79">
        <v>1</v>
      </c>
      <c r="B3" s="116" t="s">
        <v>159</v>
      </c>
      <c r="C3" s="117"/>
      <c r="D3" s="118"/>
      <c r="E3" s="80">
        <f>G3+H3</f>
        <v>3464577.56</v>
      </c>
      <c r="G3">
        <v>3448377.56</v>
      </c>
      <c r="H3">
        <v>16200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76">
        <f t="shared" ref="E4" si="0">G4+H4</f>
        <v>3340727.62</v>
      </c>
      <c r="G4">
        <v>3324527.62</v>
      </c>
      <c r="H4">
        <v>16200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76">
        <f>G5+H5</f>
        <v>478399.75</v>
      </c>
      <c r="G5">
        <v>478084.75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33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3.15" customHeight="1" thickBot="1" x14ac:dyDescent="0.3">
      <c r="A8" s="5">
        <v>1</v>
      </c>
      <c r="B8" s="110" t="s">
        <v>6</v>
      </c>
      <c r="C8" s="111"/>
      <c r="D8" s="112"/>
      <c r="E8" s="10">
        <v>193888.01</v>
      </c>
    </row>
    <row r="9" spans="1:8" ht="43.15" customHeight="1" thickBot="1" x14ac:dyDescent="0.3">
      <c r="A9" s="5">
        <v>2</v>
      </c>
      <c r="B9" s="113" t="s">
        <v>7</v>
      </c>
      <c r="C9" s="114"/>
      <c r="D9" s="115"/>
      <c r="E9" s="8">
        <v>150515.85999999999</v>
      </c>
    </row>
    <row r="10" spans="1:8" ht="41.45" customHeight="1" x14ac:dyDescent="0.25">
      <c r="A10" s="23">
        <v>3</v>
      </c>
      <c r="B10" s="104" t="s">
        <v>8</v>
      </c>
      <c r="C10" s="105"/>
      <c r="D10" s="106"/>
      <c r="E10" s="28">
        <v>255892.78</v>
      </c>
    </row>
    <row r="11" spans="1:8" x14ac:dyDescent="0.25">
      <c r="A11" s="24"/>
      <c r="B11" s="29" t="s">
        <v>9</v>
      </c>
      <c r="C11" s="30"/>
      <c r="D11" s="31"/>
      <c r="E11" s="32">
        <f>SUM(E12:E13)</f>
        <v>178514.83000000002</v>
      </c>
    </row>
    <row r="12" spans="1:8" x14ac:dyDescent="0.25">
      <c r="A12" s="33"/>
      <c r="B12" s="94" t="s">
        <v>94</v>
      </c>
      <c r="C12" s="95"/>
      <c r="D12" s="96"/>
      <c r="E12" s="34">
        <v>3006.48</v>
      </c>
    </row>
    <row r="13" spans="1:8" x14ac:dyDescent="0.25">
      <c r="A13" s="33"/>
      <c r="B13" s="94" t="s">
        <v>110</v>
      </c>
      <c r="C13" s="144"/>
      <c r="D13" s="145"/>
      <c r="E13" s="34">
        <v>175508.35</v>
      </c>
    </row>
    <row r="14" spans="1:8" ht="15.75" thickBot="1" x14ac:dyDescent="0.3">
      <c r="A14" s="21"/>
      <c r="B14" s="101"/>
      <c r="C14" s="102"/>
      <c r="D14" s="103"/>
      <c r="E14" s="36"/>
    </row>
    <row r="15" spans="1:8" ht="41.45" customHeight="1" x14ac:dyDescent="0.25">
      <c r="A15" s="37">
        <v>4</v>
      </c>
      <c r="B15" s="104" t="s">
        <v>10</v>
      </c>
      <c r="C15" s="105"/>
      <c r="D15" s="106"/>
      <c r="E15" s="28">
        <f>255611.55+72966.46</f>
        <v>328578.01</v>
      </c>
    </row>
    <row r="16" spans="1:8" x14ac:dyDescent="0.25">
      <c r="A16" s="24"/>
      <c r="B16" s="29" t="s">
        <v>9</v>
      </c>
      <c r="C16" s="30"/>
      <c r="D16" s="31"/>
      <c r="E16" s="32"/>
      <c r="H16" s="20"/>
    </row>
    <row r="17" spans="1:5" ht="15.75" thickBot="1" x14ac:dyDescent="0.3">
      <c r="A17" s="38"/>
      <c r="B17" s="98"/>
      <c r="C17" s="99"/>
      <c r="D17" s="100"/>
      <c r="E17" s="18"/>
    </row>
    <row r="18" spans="1:5" ht="15.75" thickBot="1" x14ac:dyDescent="0.3">
      <c r="A18" s="5">
        <v>5</v>
      </c>
      <c r="B18" s="97" t="s">
        <v>11</v>
      </c>
      <c r="C18" s="97"/>
      <c r="D18" s="97"/>
      <c r="E18" s="17">
        <v>23819.16</v>
      </c>
    </row>
    <row r="19" spans="1:5" ht="28.9" customHeight="1" thickBot="1" x14ac:dyDescent="0.3">
      <c r="A19" s="25">
        <v>6</v>
      </c>
      <c r="B19" s="125" t="s">
        <v>12</v>
      </c>
      <c r="C19" s="126"/>
      <c r="D19" s="127"/>
      <c r="E19" s="39">
        <v>21600</v>
      </c>
    </row>
    <row r="20" spans="1:5" ht="14.45" customHeight="1" x14ac:dyDescent="0.25">
      <c r="A20" s="23">
        <v>7</v>
      </c>
      <c r="B20" s="131" t="s">
        <v>13</v>
      </c>
      <c r="C20" s="132"/>
      <c r="D20" s="133"/>
      <c r="E20" s="40">
        <f>SUM(E22:E25)</f>
        <v>313338.27</v>
      </c>
    </row>
    <row r="21" spans="1:5" x14ac:dyDescent="0.25">
      <c r="A21" s="24"/>
      <c r="B21" s="41" t="s">
        <v>14</v>
      </c>
      <c r="C21" s="14"/>
      <c r="D21" s="15"/>
      <c r="E21" s="42"/>
    </row>
    <row r="22" spans="1:5" ht="14.45" customHeight="1" x14ac:dyDescent="0.25">
      <c r="A22" s="33"/>
      <c r="B22" s="128" t="s">
        <v>15</v>
      </c>
      <c r="C22" s="128"/>
      <c r="D22" s="128"/>
      <c r="E22" s="13">
        <v>301211.28000000003</v>
      </c>
    </row>
    <row r="23" spans="1:5" x14ac:dyDescent="0.25">
      <c r="A23" s="43"/>
      <c r="B23" s="128" t="s">
        <v>4</v>
      </c>
      <c r="C23" s="128"/>
      <c r="D23" s="128"/>
      <c r="E23" s="13">
        <v>11960.61</v>
      </c>
    </row>
    <row r="24" spans="1:5" ht="14.45" customHeight="1" x14ac:dyDescent="0.25">
      <c r="A24" s="44"/>
      <c r="B24" s="134" t="s">
        <v>16</v>
      </c>
      <c r="C24" s="135"/>
      <c r="D24" s="136"/>
      <c r="E24" s="13">
        <v>166.38</v>
      </c>
    </row>
    <row r="25" spans="1:5" ht="15.75" thickBot="1" x14ac:dyDescent="0.3">
      <c r="A25" s="45"/>
      <c r="B25" s="129" t="s">
        <v>17</v>
      </c>
      <c r="C25" s="129"/>
      <c r="D25" s="129"/>
      <c r="E25" s="16">
        <v>0</v>
      </c>
    </row>
    <row r="26" spans="1:5" ht="27.6" customHeight="1" x14ac:dyDescent="0.25">
      <c r="A26" s="23">
        <v>8</v>
      </c>
      <c r="B26" s="104" t="s">
        <v>18</v>
      </c>
      <c r="C26" s="105"/>
      <c r="D26" s="106"/>
      <c r="E26" s="40">
        <f>SUM(E28:E29)</f>
        <v>3263.22</v>
      </c>
    </row>
    <row r="27" spans="1:5" x14ac:dyDescent="0.25">
      <c r="A27" s="24"/>
      <c r="B27" s="41" t="s">
        <v>14</v>
      </c>
      <c r="C27" s="11"/>
      <c r="D27" s="12"/>
      <c r="E27" s="42"/>
    </row>
    <row r="28" spans="1:5" x14ac:dyDescent="0.25">
      <c r="A28" s="24"/>
      <c r="B28" s="130" t="s">
        <v>23</v>
      </c>
      <c r="C28" s="130"/>
      <c r="D28" s="130"/>
      <c r="E28" s="13">
        <v>3263.22</v>
      </c>
    </row>
    <row r="29" spans="1:5" ht="14.45" customHeight="1" thickBot="1" x14ac:dyDescent="0.3">
      <c r="A29" s="25"/>
      <c r="B29" s="137" t="s">
        <v>24</v>
      </c>
      <c r="C29" s="137"/>
      <c r="D29" s="137"/>
      <c r="E29" s="16">
        <v>0</v>
      </c>
    </row>
    <row r="30" spans="1:5" ht="15.75" thickBot="1" x14ac:dyDescent="0.3">
      <c r="A30" s="9">
        <v>9</v>
      </c>
      <c r="B30" s="91" t="s">
        <v>1</v>
      </c>
      <c r="C30" s="92"/>
      <c r="D30" s="93"/>
      <c r="E30" s="17">
        <v>48201.84</v>
      </c>
    </row>
    <row r="31" spans="1:5" ht="15.75" thickBot="1" x14ac:dyDescent="0.3">
      <c r="A31" s="9">
        <v>10</v>
      </c>
      <c r="B31" s="91" t="s">
        <v>2</v>
      </c>
      <c r="C31" s="92"/>
      <c r="D31" s="93"/>
      <c r="E31" s="17">
        <v>21852</v>
      </c>
    </row>
    <row r="32" spans="1:5" ht="15.75" thickBot="1" x14ac:dyDescent="0.3">
      <c r="A32" s="9">
        <v>11</v>
      </c>
      <c r="B32" s="91" t="s">
        <v>3</v>
      </c>
      <c r="C32" s="92"/>
      <c r="D32" s="93"/>
      <c r="E32" s="17">
        <v>145515.51999999999</v>
      </c>
    </row>
    <row r="33" spans="1:6" ht="15.75" thickBot="1" x14ac:dyDescent="0.3">
      <c r="A33" s="9">
        <v>12</v>
      </c>
      <c r="B33" s="91" t="s">
        <v>19</v>
      </c>
      <c r="C33" s="92"/>
      <c r="D33" s="93"/>
      <c r="E33" s="17">
        <v>61495.43</v>
      </c>
    </row>
    <row r="34" spans="1:6" ht="15.75" thickBot="1" x14ac:dyDescent="0.3">
      <c r="A34" s="9">
        <v>13</v>
      </c>
      <c r="B34" s="91" t="s">
        <v>20</v>
      </c>
      <c r="C34" s="92"/>
      <c r="D34" s="93"/>
      <c r="E34" s="17">
        <v>121576.67</v>
      </c>
    </row>
    <row r="35" spans="1:6" ht="28.9" customHeight="1" thickBot="1" x14ac:dyDescent="0.3">
      <c r="A35" s="5">
        <v>14</v>
      </c>
      <c r="B35" s="122" t="s">
        <v>163</v>
      </c>
      <c r="C35" s="123"/>
      <c r="D35" s="124"/>
      <c r="E35" s="19">
        <f>178656.72+2056.41+5086.74-9549.21+585870.15</f>
        <v>762120.81</v>
      </c>
      <c r="F35" s="22"/>
    </row>
    <row r="36" spans="1:6" ht="15.75" thickBot="1" x14ac:dyDescent="0.3">
      <c r="A36" s="9">
        <v>15</v>
      </c>
      <c r="B36" s="56" t="s">
        <v>28</v>
      </c>
      <c r="C36" s="57"/>
      <c r="D36" s="57"/>
      <c r="E36" s="58">
        <v>20187.43</v>
      </c>
      <c r="F36" s="22"/>
    </row>
    <row r="37" spans="1:6" ht="15.75" thickBot="1" x14ac:dyDescent="0.3">
      <c r="A37" s="5">
        <v>16</v>
      </c>
      <c r="B37" s="46" t="s">
        <v>22</v>
      </c>
      <c r="C37" s="47"/>
      <c r="D37" s="47"/>
      <c r="E37" s="8">
        <f>SUM(E35+E34+E33+E32+E31+E30+E26+E20+E19+E18+E15+E10+E9+E8+E36)</f>
        <v>2471845.0100000002</v>
      </c>
    </row>
  </sheetData>
  <mergeCells count="30">
    <mergeCell ref="B35:D35"/>
    <mergeCell ref="B34:D34"/>
    <mergeCell ref="B20:D20"/>
    <mergeCell ref="B22:D22"/>
    <mergeCell ref="B23:D23"/>
    <mergeCell ref="B24:D24"/>
    <mergeCell ref="B26:D26"/>
    <mergeCell ref="B29:D29"/>
    <mergeCell ref="B31:D31"/>
    <mergeCell ref="B32:D32"/>
    <mergeCell ref="B30:D30"/>
    <mergeCell ref="B33:D33"/>
    <mergeCell ref="B25:D25"/>
    <mergeCell ref="B28:D28"/>
    <mergeCell ref="A1:E1"/>
    <mergeCell ref="A2:D2"/>
    <mergeCell ref="B3:D3"/>
    <mergeCell ref="B4:D4"/>
    <mergeCell ref="B5:D5"/>
    <mergeCell ref="B7:D7"/>
    <mergeCell ref="B10:D10"/>
    <mergeCell ref="B14:D14"/>
    <mergeCell ref="B15:D15"/>
    <mergeCell ref="B8:D8"/>
    <mergeCell ref="B9:D9"/>
    <mergeCell ref="B17:D17"/>
    <mergeCell ref="B19:D19"/>
    <mergeCell ref="B12:D12"/>
    <mergeCell ref="B13:D13"/>
    <mergeCell ref="B18:D18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7" workbookViewId="0">
      <selection activeCell="F13" sqref="F13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1.85546875" customWidth="1"/>
    <col min="7" max="7" width="10.7109375" hidden="1" customWidth="1"/>
    <col min="8" max="8" width="8.85546875" hidden="1" customWidth="1"/>
  </cols>
  <sheetData>
    <row r="1" spans="1:8" ht="36" customHeight="1" x14ac:dyDescent="0.25">
      <c r="A1" s="107" t="s">
        <v>67</v>
      </c>
      <c r="B1" s="107"/>
      <c r="C1" s="107"/>
      <c r="D1" s="107"/>
      <c r="E1" s="107"/>
    </row>
    <row r="2" spans="1:8" ht="15.75" customHeight="1" x14ac:dyDescent="0.25">
      <c r="A2" s="108"/>
      <c r="B2" s="108"/>
      <c r="C2" s="108"/>
      <c r="D2" s="108"/>
      <c r="E2" s="81"/>
    </row>
    <row r="3" spans="1:8" ht="14.45" customHeight="1" x14ac:dyDescent="0.25">
      <c r="A3" s="79">
        <v>1</v>
      </c>
      <c r="B3" s="119" t="s">
        <v>159</v>
      </c>
      <c r="C3" s="120"/>
      <c r="D3" s="121"/>
      <c r="E3" s="80">
        <f>SUM(G3:H3)</f>
        <v>1120063.26</v>
      </c>
      <c r="G3">
        <v>1107703.26</v>
      </c>
      <c r="H3">
        <v>12360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80">
        <f t="shared" ref="E4:E5" si="0">SUM(G4:H4)</f>
        <v>1066703.0999999999</v>
      </c>
      <c r="G4">
        <v>1054343.0999999999</v>
      </c>
      <c r="H4">
        <v>12360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80">
        <f t="shared" si="0"/>
        <v>462006.83000000007</v>
      </c>
      <c r="G5">
        <v>461691.83000000007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30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1.45" customHeight="1" thickBot="1" x14ac:dyDescent="0.3">
      <c r="A8" s="5">
        <v>1</v>
      </c>
      <c r="B8" s="110" t="s">
        <v>6</v>
      </c>
      <c r="C8" s="111"/>
      <c r="D8" s="112"/>
      <c r="E8" s="10">
        <v>102960.5</v>
      </c>
    </row>
    <row r="9" spans="1:8" ht="41.45" customHeight="1" thickBot="1" x14ac:dyDescent="0.3">
      <c r="A9" s="5">
        <v>2</v>
      </c>
      <c r="B9" s="113" t="s">
        <v>7</v>
      </c>
      <c r="C9" s="114"/>
      <c r="D9" s="115"/>
      <c r="E9" s="8">
        <v>79879.03</v>
      </c>
    </row>
    <row r="10" spans="1:8" ht="41.45" customHeight="1" x14ac:dyDescent="0.25">
      <c r="A10" s="23">
        <v>3</v>
      </c>
      <c r="B10" s="104" t="s">
        <v>8</v>
      </c>
      <c r="C10" s="105"/>
      <c r="D10" s="106"/>
      <c r="E10" s="28">
        <f>41276.8+E11</f>
        <v>505990.67999999993</v>
      </c>
    </row>
    <row r="11" spans="1:8" x14ac:dyDescent="0.25">
      <c r="A11" s="24"/>
      <c r="B11" s="29" t="s">
        <v>9</v>
      </c>
      <c r="C11" s="30"/>
      <c r="D11" s="31"/>
      <c r="E11" s="32">
        <f>SUM(E12:E14)</f>
        <v>464713.87999999995</v>
      </c>
    </row>
    <row r="12" spans="1:8" s="63" customFormat="1" x14ac:dyDescent="0.25">
      <c r="A12" s="62"/>
      <c r="B12" s="168" t="s">
        <v>96</v>
      </c>
      <c r="C12" s="169"/>
      <c r="D12" s="170"/>
      <c r="E12" s="64">
        <v>329573.23</v>
      </c>
    </row>
    <row r="13" spans="1:8" s="63" customFormat="1" x14ac:dyDescent="0.25">
      <c r="A13" s="62"/>
      <c r="B13" s="146" t="s">
        <v>164</v>
      </c>
      <c r="C13" s="147"/>
      <c r="D13" s="148"/>
      <c r="E13" s="68">
        <v>66893.600000000006</v>
      </c>
    </row>
    <row r="14" spans="1:8" ht="15.75" thickBot="1" x14ac:dyDescent="0.3">
      <c r="A14" s="21"/>
      <c r="B14" s="138" t="s">
        <v>85</v>
      </c>
      <c r="C14" s="139"/>
      <c r="D14" s="140"/>
      <c r="E14" s="48">
        <v>68247.05</v>
      </c>
    </row>
    <row r="15" spans="1:8" ht="42" customHeight="1" x14ac:dyDescent="0.25">
      <c r="A15" s="37">
        <v>4</v>
      </c>
      <c r="B15" s="104" t="s">
        <v>10</v>
      </c>
      <c r="C15" s="105"/>
      <c r="D15" s="106"/>
      <c r="E15" s="28">
        <f>135653.45+38723.42</f>
        <v>174376.87</v>
      </c>
    </row>
    <row r="16" spans="1:8" x14ac:dyDescent="0.25">
      <c r="A16" s="24"/>
      <c r="B16" s="29" t="s">
        <v>9</v>
      </c>
      <c r="C16" s="30"/>
      <c r="D16" s="31"/>
      <c r="E16" s="32"/>
    </row>
    <row r="17" spans="1:5" ht="15.75" thickBot="1" x14ac:dyDescent="0.3">
      <c r="A17" s="38"/>
      <c r="B17" s="98"/>
      <c r="C17" s="99"/>
      <c r="D17" s="100"/>
      <c r="E17" s="18"/>
    </row>
    <row r="18" spans="1:5" ht="15.75" thickBot="1" x14ac:dyDescent="0.3">
      <c r="A18" s="5">
        <v>5</v>
      </c>
      <c r="B18" s="97" t="s">
        <v>11</v>
      </c>
      <c r="C18" s="97"/>
      <c r="D18" s="97"/>
      <c r="E18" s="17">
        <v>23642.47</v>
      </c>
    </row>
    <row r="19" spans="1:5" ht="27" customHeight="1" thickBot="1" x14ac:dyDescent="0.3">
      <c r="A19" s="25">
        <v>6</v>
      </c>
      <c r="B19" s="125" t="s">
        <v>12</v>
      </c>
      <c r="C19" s="126"/>
      <c r="D19" s="127"/>
      <c r="E19" s="39">
        <v>54000</v>
      </c>
    </row>
    <row r="20" spans="1:5" ht="14.45" customHeight="1" x14ac:dyDescent="0.25">
      <c r="A20" s="23">
        <v>7</v>
      </c>
      <c r="B20" s="131" t="s">
        <v>13</v>
      </c>
      <c r="C20" s="132"/>
      <c r="D20" s="133"/>
      <c r="E20" s="40"/>
    </row>
    <row r="21" spans="1:5" x14ac:dyDescent="0.25">
      <c r="A21" s="24"/>
      <c r="B21" s="41" t="s">
        <v>14</v>
      </c>
      <c r="C21" s="14"/>
      <c r="D21" s="15"/>
      <c r="E21" s="42"/>
    </row>
    <row r="22" spans="1:5" ht="14.45" customHeight="1" x14ac:dyDescent="0.25">
      <c r="A22" s="33"/>
      <c r="B22" s="128" t="s">
        <v>15</v>
      </c>
      <c r="C22" s="128"/>
      <c r="D22" s="128"/>
      <c r="E22" s="13">
        <v>0</v>
      </c>
    </row>
    <row r="23" spans="1:5" x14ac:dyDescent="0.25">
      <c r="A23" s="43"/>
      <c r="B23" s="128" t="s">
        <v>4</v>
      </c>
      <c r="C23" s="128"/>
      <c r="D23" s="128"/>
      <c r="E23" s="13">
        <v>0</v>
      </c>
    </row>
    <row r="24" spans="1:5" ht="14.45" customHeight="1" x14ac:dyDescent="0.25">
      <c r="A24" s="44"/>
      <c r="B24" s="134" t="s">
        <v>16</v>
      </c>
      <c r="C24" s="135"/>
      <c r="D24" s="136"/>
      <c r="E24" s="13">
        <v>0</v>
      </c>
    </row>
    <row r="25" spans="1:5" ht="15.75" thickBot="1" x14ac:dyDescent="0.3">
      <c r="A25" s="45"/>
      <c r="B25" s="129" t="s">
        <v>17</v>
      </c>
      <c r="C25" s="129"/>
      <c r="D25" s="129"/>
      <c r="E25" s="16">
        <v>0</v>
      </c>
    </row>
    <row r="26" spans="1:5" ht="27.6" customHeight="1" x14ac:dyDescent="0.25">
      <c r="A26" s="23">
        <v>8</v>
      </c>
      <c r="B26" s="104" t="s">
        <v>18</v>
      </c>
      <c r="C26" s="105"/>
      <c r="D26" s="106"/>
      <c r="E26" s="40">
        <f>SUM(E28:E29)</f>
        <v>4480.2</v>
      </c>
    </row>
    <row r="27" spans="1:5" x14ac:dyDescent="0.25">
      <c r="A27" s="24"/>
      <c r="B27" s="41" t="s">
        <v>14</v>
      </c>
      <c r="C27" s="11"/>
      <c r="D27" s="12"/>
      <c r="E27" s="42"/>
    </row>
    <row r="28" spans="1:5" x14ac:dyDescent="0.25">
      <c r="A28" s="24"/>
      <c r="B28" s="130" t="s">
        <v>23</v>
      </c>
      <c r="C28" s="130"/>
      <c r="D28" s="130"/>
      <c r="E28" s="13">
        <v>4480.2</v>
      </c>
    </row>
    <row r="29" spans="1:5" ht="14.45" customHeight="1" thickBot="1" x14ac:dyDescent="0.3">
      <c r="A29" s="25"/>
      <c r="B29" s="137" t="s">
        <v>24</v>
      </c>
      <c r="C29" s="137"/>
      <c r="D29" s="137"/>
      <c r="E29" s="16">
        <v>0</v>
      </c>
    </row>
    <row r="30" spans="1:5" ht="15.75" thickBot="1" x14ac:dyDescent="0.3">
      <c r="A30" s="9">
        <v>9</v>
      </c>
      <c r="B30" s="91" t="s">
        <v>1</v>
      </c>
      <c r="C30" s="92"/>
      <c r="D30" s="93"/>
      <c r="E30" s="17">
        <v>25553.52</v>
      </c>
    </row>
    <row r="31" spans="1:5" ht="15.75" thickBot="1" x14ac:dyDescent="0.3">
      <c r="A31" s="9">
        <v>10</v>
      </c>
      <c r="B31" s="91" t="s">
        <v>2</v>
      </c>
      <c r="C31" s="92"/>
      <c r="D31" s="93"/>
      <c r="E31" s="17">
        <v>18210</v>
      </c>
    </row>
    <row r="32" spans="1:5" ht="15.75" thickBot="1" x14ac:dyDescent="0.3">
      <c r="A32" s="9">
        <v>11</v>
      </c>
      <c r="B32" s="91" t="s">
        <v>3</v>
      </c>
      <c r="C32" s="92"/>
      <c r="D32" s="93"/>
      <c r="E32" s="17">
        <v>77225.350000000006</v>
      </c>
    </row>
    <row r="33" spans="1:6" ht="15.75" thickBot="1" x14ac:dyDescent="0.3">
      <c r="A33" s="9">
        <v>12</v>
      </c>
      <c r="B33" s="91" t="s">
        <v>19</v>
      </c>
      <c r="C33" s="92"/>
      <c r="D33" s="93"/>
      <c r="E33" s="17">
        <v>19502.71</v>
      </c>
    </row>
    <row r="34" spans="1:6" ht="15.75" thickBot="1" x14ac:dyDescent="0.3">
      <c r="A34" s="9">
        <v>13</v>
      </c>
      <c r="B34" s="91" t="s">
        <v>20</v>
      </c>
      <c r="C34" s="92"/>
      <c r="D34" s="93"/>
      <c r="E34" s="17">
        <v>64452.28</v>
      </c>
    </row>
    <row r="35" spans="1:6" ht="27" customHeight="1" thickBot="1" x14ac:dyDescent="0.3">
      <c r="A35" s="5">
        <v>14</v>
      </c>
      <c r="B35" s="122" t="s">
        <v>21</v>
      </c>
      <c r="C35" s="123"/>
      <c r="D35" s="124"/>
      <c r="E35" s="28">
        <v>172921.79</v>
      </c>
      <c r="F35" s="22"/>
    </row>
    <row r="36" spans="1:6" ht="15.75" thickBot="1" x14ac:dyDescent="0.3">
      <c r="A36" s="9">
        <v>15</v>
      </c>
      <c r="B36" s="56" t="s">
        <v>28</v>
      </c>
      <c r="C36" s="57"/>
      <c r="D36" s="57"/>
      <c r="E36" s="58">
        <v>10702.1</v>
      </c>
      <c r="F36" s="22"/>
    </row>
    <row r="37" spans="1:6" ht="15.75" thickBot="1" x14ac:dyDescent="0.3">
      <c r="A37" s="5">
        <v>16</v>
      </c>
      <c r="B37" s="46" t="s">
        <v>22</v>
      </c>
      <c r="C37" s="47"/>
      <c r="D37" s="47"/>
      <c r="E37" s="8">
        <f>SUM(E35+E34+E33+E32+E31+E30+E26+E20+E19+E18+E15+E10+E9+E8+E36)</f>
        <v>1333897.5000000002</v>
      </c>
    </row>
  </sheetData>
  <mergeCells count="30">
    <mergeCell ref="B15:D15"/>
    <mergeCell ref="B35:D35"/>
    <mergeCell ref="B34:D34"/>
    <mergeCell ref="B20:D20"/>
    <mergeCell ref="B31:D31"/>
    <mergeCell ref="B32:D32"/>
    <mergeCell ref="B26:D26"/>
    <mergeCell ref="B30:D30"/>
    <mergeCell ref="B33:D33"/>
    <mergeCell ref="B29:D29"/>
    <mergeCell ref="B17:D17"/>
    <mergeCell ref="B19:D19"/>
    <mergeCell ref="B25:D25"/>
    <mergeCell ref="B10:D10"/>
    <mergeCell ref="B14:D14"/>
    <mergeCell ref="B7:D7"/>
    <mergeCell ref="B9:D9"/>
    <mergeCell ref="B12:D12"/>
    <mergeCell ref="B8:D8"/>
    <mergeCell ref="B13:D13"/>
    <mergeCell ref="A1:E1"/>
    <mergeCell ref="A2:D2"/>
    <mergeCell ref="B3:D3"/>
    <mergeCell ref="B4:D4"/>
    <mergeCell ref="B5:D5"/>
    <mergeCell ref="B28:D28"/>
    <mergeCell ref="B22:D22"/>
    <mergeCell ref="B23:D23"/>
    <mergeCell ref="B24:D24"/>
    <mergeCell ref="B18:D18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4" workbookViewId="0">
      <selection activeCell="E12" sqref="E12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2" customWidth="1"/>
    <col min="7" max="7" width="11.28515625" hidden="1" customWidth="1"/>
    <col min="8" max="8" width="8.85546875" hidden="1" customWidth="1"/>
  </cols>
  <sheetData>
    <row r="1" spans="1:8" ht="34.9" customHeight="1" x14ac:dyDescent="0.25">
      <c r="A1" s="107" t="s">
        <v>68</v>
      </c>
      <c r="B1" s="107"/>
      <c r="C1" s="107"/>
      <c r="D1" s="107"/>
      <c r="E1" s="107"/>
    </row>
    <row r="2" spans="1:8" ht="15.75" customHeight="1" x14ac:dyDescent="0.25">
      <c r="A2" s="108"/>
      <c r="B2" s="108"/>
      <c r="C2" s="108"/>
      <c r="D2" s="108"/>
      <c r="E2" s="81"/>
    </row>
    <row r="3" spans="1:8" ht="14.45" customHeight="1" x14ac:dyDescent="0.25">
      <c r="A3" s="79">
        <v>1</v>
      </c>
      <c r="B3" s="119" t="s">
        <v>159</v>
      </c>
      <c r="C3" s="120"/>
      <c r="D3" s="121"/>
      <c r="E3" s="80">
        <f>SUM(G3:H3)</f>
        <v>689316.58</v>
      </c>
      <c r="G3">
        <v>677760.58</v>
      </c>
      <c r="H3">
        <v>11556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80">
        <f t="shared" ref="E4:E5" si="0">SUM(G4:H4)</f>
        <v>639324.07000000007</v>
      </c>
      <c r="G4">
        <v>627768.07000000007</v>
      </c>
      <c r="H4">
        <v>11556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80">
        <f t="shared" si="0"/>
        <v>230616.22999999986</v>
      </c>
      <c r="G5">
        <v>230616.22999999986</v>
      </c>
      <c r="H5">
        <v>0</v>
      </c>
    </row>
    <row r="6" spans="1:8" ht="15.75" thickBot="1" x14ac:dyDescent="0.3">
      <c r="A6" s="4"/>
      <c r="B6" s="6"/>
      <c r="C6" s="7"/>
      <c r="D6" s="6"/>
      <c r="E6" s="7"/>
    </row>
    <row r="7" spans="1:8" ht="28.9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2.6" customHeight="1" thickBot="1" x14ac:dyDescent="0.3">
      <c r="A8" s="5">
        <v>1</v>
      </c>
      <c r="B8" s="110" t="s">
        <v>6</v>
      </c>
      <c r="C8" s="111"/>
      <c r="D8" s="112"/>
      <c r="E8" s="10">
        <v>63020.42</v>
      </c>
    </row>
    <row r="9" spans="1:8" ht="42.6" customHeight="1" thickBot="1" x14ac:dyDescent="0.3">
      <c r="A9" s="5">
        <v>2</v>
      </c>
      <c r="B9" s="113" t="s">
        <v>7</v>
      </c>
      <c r="C9" s="114"/>
      <c r="D9" s="115"/>
      <c r="E9" s="8">
        <v>48851.61</v>
      </c>
    </row>
    <row r="10" spans="1:8" ht="42.6" customHeight="1" x14ac:dyDescent="0.25">
      <c r="A10" s="23">
        <v>3</v>
      </c>
      <c r="B10" s="104" t="s">
        <v>8</v>
      </c>
      <c r="C10" s="105"/>
      <c r="D10" s="106"/>
      <c r="E10" s="28">
        <f>E11+47403.74</f>
        <v>316323.55</v>
      </c>
    </row>
    <row r="11" spans="1:8" x14ac:dyDescent="0.25">
      <c r="A11" s="24"/>
      <c r="B11" s="29" t="s">
        <v>9</v>
      </c>
      <c r="C11" s="30"/>
      <c r="D11" s="31"/>
      <c r="E11" s="32">
        <f>SUM(E12:E15)</f>
        <v>268919.81</v>
      </c>
    </row>
    <row r="12" spans="1:8" s="63" customFormat="1" x14ac:dyDescent="0.25">
      <c r="A12" s="62"/>
      <c r="B12" s="146" t="s">
        <v>139</v>
      </c>
      <c r="C12" s="157"/>
      <c r="D12" s="158"/>
      <c r="E12" s="68">
        <v>16513.41</v>
      </c>
    </row>
    <row r="13" spans="1:8" s="63" customFormat="1" x14ac:dyDescent="0.25">
      <c r="A13" s="62"/>
      <c r="B13" s="146" t="s">
        <v>130</v>
      </c>
      <c r="C13" s="147"/>
      <c r="D13" s="148"/>
      <c r="E13" s="64">
        <v>117436.93</v>
      </c>
    </row>
    <row r="14" spans="1:8" x14ac:dyDescent="0.25">
      <c r="A14" s="33"/>
      <c r="B14" s="83" t="s">
        <v>91</v>
      </c>
      <c r="C14" s="84"/>
      <c r="D14" s="85"/>
      <c r="E14" s="34">
        <v>119495.88</v>
      </c>
    </row>
    <row r="15" spans="1:8" ht="15.75" thickBot="1" x14ac:dyDescent="0.3">
      <c r="A15" s="21"/>
      <c r="B15" s="138" t="s">
        <v>98</v>
      </c>
      <c r="C15" s="139"/>
      <c r="D15" s="140"/>
      <c r="E15" s="48">
        <v>15473.59</v>
      </c>
    </row>
    <row r="16" spans="1:8" ht="42.6" customHeight="1" x14ac:dyDescent="0.25">
      <c r="A16" s="37">
        <v>4</v>
      </c>
      <c r="B16" s="104" t="s">
        <v>10</v>
      </c>
      <c r="C16" s="105"/>
      <c r="D16" s="106"/>
      <c r="E16" s="28">
        <f>83407.94+23682.13</f>
        <v>107090.07</v>
      </c>
    </row>
    <row r="17" spans="1:5" x14ac:dyDescent="0.25">
      <c r="A17" s="24"/>
      <c r="B17" s="29" t="s">
        <v>9</v>
      </c>
      <c r="C17" s="30"/>
      <c r="D17" s="31"/>
      <c r="E17" s="32"/>
    </row>
    <row r="18" spans="1:5" ht="15.75" thickBot="1" x14ac:dyDescent="0.3">
      <c r="A18" s="38"/>
      <c r="B18" s="98"/>
      <c r="C18" s="99"/>
      <c r="D18" s="100"/>
      <c r="E18" s="18"/>
    </row>
    <row r="19" spans="1:5" ht="15.75" thickBot="1" x14ac:dyDescent="0.3">
      <c r="A19" s="5">
        <v>5</v>
      </c>
      <c r="B19" s="97" t="s">
        <v>11</v>
      </c>
      <c r="C19" s="97"/>
      <c r="D19" s="97"/>
      <c r="E19" s="17">
        <v>13429.2</v>
      </c>
    </row>
    <row r="20" spans="1:5" ht="27.6" customHeight="1" thickBot="1" x14ac:dyDescent="0.3">
      <c r="A20" s="25">
        <v>6</v>
      </c>
      <c r="B20" s="125" t="s">
        <v>12</v>
      </c>
      <c r="C20" s="126"/>
      <c r="D20" s="127"/>
      <c r="E20" s="39">
        <v>25920</v>
      </c>
    </row>
    <row r="21" spans="1:5" ht="14.45" customHeight="1" x14ac:dyDescent="0.25">
      <c r="A21" s="23">
        <v>7</v>
      </c>
      <c r="B21" s="131" t="s">
        <v>13</v>
      </c>
      <c r="C21" s="132"/>
      <c r="D21" s="133"/>
      <c r="E21" s="40">
        <v>0</v>
      </c>
    </row>
    <row r="22" spans="1:5" x14ac:dyDescent="0.25">
      <c r="A22" s="24"/>
      <c r="B22" s="41" t="s">
        <v>14</v>
      </c>
      <c r="C22" s="14"/>
      <c r="D22" s="15"/>
      <c r="E22" s="42"/>
    </row>
    <row r="23" spans="1:5" ht="14.45" customHeight="1" x14ac:dyDescent="0.25">
      <c r="A23" s="33"/>
      <c r="B23" s="128" t="s">
        <v>15</v>
      </c>
      <c r="C23" s="128"/>
      <c r="D23" s="128"/>
      <c r="E23" s="13">
        <v>0</v>
      </c>
    </row>
    <row r="24" spans="1:5" x14ac:dyDescent="0.25">
      <c r="A24" s="43"/>
      <c r="B24" s="128" t="s">
        <v>4</v>
      </c>
      <c r="C24" s="128"/>
      <c r="D24" s="128"/>
      <c r="E24" s="13">
        <v>0</v>
      </c>
    </row>
    <row r="25" spans="1:5" ht="14.45" customHeight="1" x14ac:dyDescent="0.25">
      <c r="A25" s="44"/>
      <c r="B25" s="134" t="s">
        <v>16</v>
      </c>
      <c r="C25" s="135"/>
      <c r="D25" s="136"/>
      <c r="E25" s="13">
        <v>0</v>
      </c>
    </row>
    <row r="26" spans="1:5" ht="15.75" thickBot="1" x14ac:dyDescent="0.3">
      <c r="A26" s="45"/>
      <c r="B26" s="129" t="s">
        <v>17</v>
      </c>
      <c r="C26" s="129"/>
      <c r="D26" s="129"/>
      <c r="E26" s="16">
        <v>0</v>
      </c>
    </row>
    <row r="27" spans="1:5" ht="27" customHeight="1" x14ac:dyDescent="0.25">
      <c r="A27" s="23">
        <v>8</v>
      </c>
      <c r="B27" s="104" t="s">
        <v>18</v>
      </c>
      <c r="C27" s="105"/>
      <c r="D27" s="106"/>
      <c r="E27" s="40">
        <f>SUM(E29:E30)</f>
        <v>7110</v>
      </c>
    </row>
    <row r="28" spans="1:5" x14ac:dyDescent="0.25">
      <c r="A28" s="24"/>
      <c r="B28" s="41" t="s">
        <v>14</v>
      </c>
      <c r="C28" s="11"/>
      <c r="D28" s="12"/>
      <c r="E28" s="42"/>
    </row>
    <row r="29" spans="1:5" x14ac:dyDescent="0.25">
      <c r="A29" s="24"/>
      <c r="B29" s="130" t="s">
        <v>23</v>
      </c>
      <c r="C29" s="130"/>
      <c r="D29" s="130"/>
      <c r="E29" s="13">
        <v>3444</v>
      </c>
    </row>
    <row r="30" spans="1:5" ht="14.45" customHeight="1" thickBot="1" x14ac:dyDescent="0.3">
      <c r="A30" s="25"/>
      <c r="B30" s="137" t="s">
        <v>24</v>
      </c>
      <c r="C30" s="137"/>
      <c r="D30" s="137"/>
      <c r="E30" s="16">
        <v>3666</v>
      </c>
    </row>
    <row r="31" spans="1:5" ht="15.75" thickBot="1" x14ac:dyDescent="0.3">
      <c r="A31" s="9">
        <v>9</v>
      </c>
      <c r="B31" s="91" t="s">
        <v>1</v>
      </c>
      <c r="C31" s="92"/>
      <c r="D31" s="93"/>
      <c r="E31" s="17">
        <v>15667.32</v>
      </c>
    </row>
    <row r="32" spans="1:5" ht="15.75" thickBot="1" x14ac:dyDescent="0.3">
      <c r="A32" s="9">
        <v>10</v>
      </c>
      <c r="B32" s="91" t="s">
        <v>2</v>
      </c>
      <c r="C32" s="92"/>
      <c r="D32" s="93"/>
      <c r="E32" s="17">
        <v>8740.7999999999993</v>
      </c>
    </row>
    <row r="33" spans="1:6" ht="15.75" thickBot="1" x14ac:dyDescent="0.3">
      <c r="A33" s="9">
        <v>11</v>
      </c>
      <c r="B33" s="91" t="s">
        <v>3</v>
      </c>
      <c r="C33" s="92"/>
      <c r="D33" s="93"/>
      <c r="E33" s="17">
        <v>47228.71</v>
      </c>
    </row>
    <row r="34" spans="1:6" ht="15.75" thickBot="1" x14ac:dyDescent="0.3">
      <c r="A34" s="9">
        <v>12</v>
      </c>
      <c r="B34" s="91" t="s">
        <v>19</v>
      </c>
      <c r="C34" s="92"/>
      <c r="D34" s="93"/>
      <c r="E34" s="17">
        <v>11612.14</v>
      </c>
    </row>
    <row r="35" spans="1:6" ht="15.75" thickBot="1" x14ac:dyDescent="0.3">
      <c r="A35" s="9">
        <v>13</v>
      </c>
      <c r="B35" s="91" t="s">
        <v>20</v>
      </c>
      <c r="C35" s="92"/>
      <c r="D35" s="93"/>
      <c r="E35" s="17">
        <v>39516.85</v>
      </c>
    </row>
    <row r="36" spans="1:6" ht="27.6" customHeight="1" thickBot="1" x14ac:dyDescent="0.3">
      <c r="A36" s="5">
        <v>14</v>
      </c>
      <c r="B36" s="122" t="s">
        <v>21</v>
      </c>
      <c r="C36" s="123"/>
      <c r="D36" s="124"/>
      <c r="E36" s="28">
        <v>334315.46000000002</v>
      </c>
      <c r="F36" s="22"/>
    </row>
    <row r="37" spans="1:6" ht="15.75" thickBot="1" x14ac:dyDescent="0.3">
      <c r="A37" s="9">
        <v>15</v>
      </c>
      <c r="B37" s="56" t="s">
        <v>28</v>
      </c>
      <c r="C37" s="57"/>
      <c r="D37" s="57"/>
      <c r="E37" s="58">
        <v>6561.65</v>
      </c>
      <c r="F37" s="22"/>
    </row>
    <row r="38" spans="1:6" ht="15.75" thickBot="1" x14ac:dyDescent="0.3">
      <c r="A38" s="5">
        <v>16</v>
      </c>
      <c r="B38" s="46" t="s">
        <v>22</v>
      </c>
      <c r="C38" s="47"/>
      <c r="D38" s="47"/>
      <c r="E38" s="8">
        <f>SUM(E36+E35+E34+E33+E32+E31+E27+E21+E20+E19+E16+E10+E9+E8+E37)</f>
        <v>1045387.7800000001</v>
      </c>
    </row>
  </sheetData>
  <mergeCells count="30">
    <mergeCell ref="B16:D16"/>
    <mergeCell ref="B36:D36"/>
    <mergeCell ref="B35:D35"/>
    <mergeCell ref="B21:D21"/>
    <mergeCell ref="B32:D32"/>
    <mergeCell ref="B33:D33"/>
    <mergeCell ref="B27:D27"/>
    <mergeCell ref="B31:D31"/>
    <mergeCell ref="B34:D34"/>
    <mergeCell ref="B30:D30"/>
    <mergeCell ref="B18:D18"/>
    <mergeCell ref="B20:D20"/>
    <mergeCell ref="B26:D26"/>
    <mergeCell ref="B10:D10"/>
    <mergeCell ref="B15:D15"/>
    <mergeCell ref="B7:D7"/>
    <mergeCell ref="B9:D9"/>
    <mergeCell ref="B12:D12"/>
    <mergeCell ref="B13:D13"/>
    <mergeCell ref="B8:D8"/>
    <mergeCell ref="A1:E1"/>
    <mergeCell ref="A2:D2"/>
    <mergeCell ref="B3:D3"/>
    <mergeCell ref="B4:D4"/>
    <mergeCell ref="B5:D5"/>
    <mergeCell ref="B29:D29"/>
    <mergeCell ref="B23:D23"/>
    <mergeCell ref="B24:D24"/>
    <mergeCell ref="B25:D25"/>
    <mergeCell ref="B19:D19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4" workbookViewId="0">
      <selection activeCell="L15" sqref="L15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1.28515625" customWidth="1"/>
    <col min="7" max="7" width="11" hidden="1" customWidth="1"/>
    <col min="8" max="8" width="8.85546875" hidden="1" customWidth="1"/>
  </cols>
  <sheetData>
    <row r="1" spans="1:8" ht="36" customHeight="1" x14ac:dyDescent="0.25">
      <c r="A1" s="107" t="s">
        <v>69</v>
      </c>
      <c r="B1" s="107"/>
      <c r="C1" s="107"/>
      <c r="D1" s="107"/>
      <c r="E1" s="107"/>
    </row>
    <row r="2" spans="1:8" ht="15.75" customHeight="1" x14ac:dyDescent="0.25">
      <c r="A2" s="108"/>
      <c r="B2" s="108"/>
      <c r="C2" s="108"/>
      <c r="D2" s="108"/>
      <c r="E2" s="81"/>
    </row>
    <row r="3" spans="1:8" ht="14.45" customHeight="1" x14ac:dyDescent="0.25">
      <c r="A3" s="79">
        <v>1</v>
      </c>
      <c r="B3" s="119" t="s">
        <v>159</v>
      </c>
      <c r="C3" s="120"/>
      <c r="D3" s="121"/>
      <c r="E3" s="80">
        <f>SUM(G3:H3)</f>
        <v>850482.74</v>
      </c>
      <c r="G3">
        <v>838782.74</v>
      </c>
      <c r="H3">
        <v>11700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80">
        <f t="shared" ref="E4:E5" si="0">SUM(G4:H4)</f>
        <v>810398.63</v>
      </c>
      <c r="G4">
        <v>798698.63</v>
      </c>
      <c r="H4">
        <v>11700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80">
        <f t="shared" si="0"/>
        <v>187270.43000000005</v>
      </c>
      <c r="G5">
        <v>187270.43000000005</v>
      </c>
      <c r="H5">
        <v>0</v>
      </c>
    </row>
    <row r="6" spans="1:8" ht="15.75" thickBot="1" x14ac:dyDescent="0.3">
      <c r="A6" s="4"/>
      <c r="B6" s="6"/>
      <c r="C6" s="7"/>
      <c r="D6" s="6"/>
      <c r="E6" s="7"/>
    </row>
    <row r="7" spans="1:8" ht="30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0.9" customHeight="1" thickBot="1" x14ac:dyDescent="0.3">
      <c r="A8" s="5">
        <v>1</v>
      </c>
      <c r="B8" s="110" t="s">
        <v>6</v>
      </c>
      <c r="C8" s="111"/>
      <c r="D8" s="112"/>
      <c r="E8" s="10">
        <v>78316.58</v>
      </c>
    </row>
    <row r="9" spans="1:8" ht="41.45" customHeight="1" thickBot="1" x14ac:dyDescent="0.3">
      <c r="A9" s="5">
        <v>2</v>
      </c>
      <c r="B9" s="113" t="s">
        <v>7</v>
      </c>
      <c r="C9" s="114"/>
      <c r="D9" s="115"/>
      <c r="E9" s="8">
        <v>60734.5</v>
      </c>
    </row>
    <row r="10" spans="1:8" ht="43.15" customHeight="1" x14ac:dyDescent="0.25">
      <c r="A10" s="23">
        <v>3</v>
      </c>
      <c r="B10" s="104" t="s">
        <v>8</v>
      </c>
      <c r="C10" s="105"/>
      <c r="D10" s="106"/>
      <c r="E10" s="28">
        <f>31384.18+E11</f>
        <v>804478.4800000001</v>
      </c>
    </row>
    <row r="11" spans="1:8" x14ac:dyDescent="0.25">
      <c r="A11" s="24"/>
      <c r="B11" s="29" t="s">
        <v>9</v>
      </c>
      <c r="C11" s="30"/>
      <c r="D11" s="31"/>
      <c r="E11" s="32">
        <f>SUM(E12:E16)</f>
        <v>773094.3</v>
      </c>
    </row>
    <row r="12" spans="1:8" s="63" customFormat="1" x14ac:dyDescent="0.25">
      <c r="A12" s="62"/>
      <c r="B12" s="146" t="s">
        <v>127</v>
      </c>
      <c r="C12" s="147"/>
      <c r="D12" s="148"/>
      <c r="E12" s="64">
        <v>277659.94</v>
      </c>
    </row>
    <row r="13" spans="1:8" s="63" customFormat="1" x14ac:dyDescent="0.25">
      <c r="A13" s="62"/>
      <c r="B13" s="146" t="s">
        <v>89</v>
      </c>
      <c r="C13" s="147"/>
      <c r="D13" s="148"/>
      <c r="E13" s="64">
        <v>14000</v>
      </c>
    </row>
    <row r="14" spans="1:8" s="63" customFormat="1" x14ac:dyDescent="0.25">
      <c r="A14" s="62"/>
      <c r="B14" s="146" t="s">
        <v>164</v>
      </c>
      <c r="C14" s="147"/>
      <c r="D14" s="148"/>
      <c r="E14" s="64">
        <v>20674.03</v>
      </c>
    </row>
    <row r="15" spans="1:8" x14ac:dyDescent="0.25">
      <c r="A15" s="33"/>
      <c r="B15" s="141" t="s">
        <v>77</v>
      </c>
      <c r="C15" s="142"/>
      <c r="D15" s="143"/>
      <c r="E15" s="35">
        <v>76708.460000000006</v>
      </c>
    </row>
    <row r="16" spans="1:8" ht="15" customHeight="1" thickBot="1" x14ac:dyDescent="0.3">
      <c r="A16" s="21"/>
      <c r="B16" s="138" t="s">
        <v>82</v>
      </c>
      <c r="C16" s="139"/>
      <c r="D16" s="140"/>
      <c r="E16" s="48">
        <v>384051.87</v>
      </c>
    </row>
    <row r="17" spans="1:5" ht="39.6" customHeight="1" x14ac:dyDescent="0.25">
      <c r="A17" s="37">
        <v>4</v>
      </c>
      <c r="B17" s="104" t="s">
        <v>10</v>
      </c>
      <c r="C17" s="105"/>
      <c r="D17" s="106"/>
      <c r="E17" s="28">
        <f>E18+117295.09+29442.6</f>
        <v>160381.19</v>
      </c>
    </row>
    <row r="18" spans="1:5" x14ac:dyDescent="0.25">
      <c r="A18" s="24"/>
      <c r="B18" s="29" t="s">
        <v>9</v>
      </c>
      <c r="C18" s="30"/>
      <c r="D18" s="31"/>
      <c r="E18" s="32">
        <f>E19</f>
        <v>13643.5</v>
      </c>
    </row>
    <row r="19" spans="1:5" x14ac:dyDescent="0.25">
      <c r="A19" s="33"/>
      <c r="B19" s="94" t="s">
        <v>87</v>
      </c>
      <c r="C19" s="95"/>
      <c r="D19" s="96"/>
      <c r="E19" s="34">
        <v>13643.5</v>
      </c>
    </row>
    <row r="20" spans="1:5" ht="15.75" thickBot="1" x14ac:dyDescent="0.3">
      <c r="A20" s="38"/>
      <c r="B20" s="98"/>
      <c r="C20" s="99"/>
      <c r="D20" s="100"/>
      <c r="E20" s="18"/>
    </row>
    <row r="21" spans="1:5" ht="15.75" thickBot="1" x14ac:dyDescent="0.3">
      <c r="A21" s="5">
        <v>5</v>
      </c>
      <c r="B21" s="97" t="s">
        <v>11</v>
      </c>
      <c r="C21" s="97"/>
      <c r="D21" s="97"/>
      <c r="E21" s="17">
        <v>14029.99</v>
      </c>
    </row>
    <row r="22" spans="1:5" ht="28.9" customHeight="1" thickBot="1" x14ac:dyDescent="0.3">
      <c r="A22" s="25">
        <v>6</v>
      </c>
      <c r="B22" s="125" t="s">
        <v>12</v>
      </c>
      <c r="C22" s="126"/>
      <c r="D22" s="127"/>
      <c r="E22" s="39">
        <v>32400</v>
      </c>
    </row>
    <row r="23" spans="1:5" x14ac:dyDescent="0.25">
      <c r="A23" s="23">
        <v>7</v>
      </c>
      <c r="B23" s="131" t="s">
        <v>13</v>
      </c>
      <c r="C23" s="132"/>
      <c r="D23" s="133"/>
      <c r="E23" s="40"/>
    </row>
    <row r="24" spans="1:5" ht="14.45" customHeight="1" x14ac:dyDescent="0.25">
      <c r="A24" s="24"/>
      <c r="B24" s="41" t="s">
        <v>14</v>
      </c>
      <c r="C24" s="14"/>
      <c r="D24" s="15"/>
      <c r="E24" s="42"/>
    </row>
    <row r="25" spans="1:5" ht="15" customHeight="1" x14ac:dyDescent="0.25">
      <c r="A25" s="33"/>
      <c r="B25" s="128" t="s">
        <v>15</v>
      </c>
      <c r="C25" s="128"/>
      <c r="D25" s="128"/>
      <c r="E25" s="13">
        <v>0</v>
      </c>
    </row>
    <row r="26" spans="1:5" ht="14.45" customHeight="1" x14ac:dyDescent="0.25">
      <c r="A26" s="43"/>
      <c r="B26" s="128" t="s">
        <v>4</v>
      </c>
      <c r="C26" s="128"/>
      <c r="D26" s="128"/>
      <c r="E26" s="13">
        <v>0</v>
      </c>
    </row>
    <row r="27" spans="1:5" x14ac:dyDescent="0.25">
      <c r="A27" s="44"/>
      <c r="B27" s="134" t="s">
        <v>16</v>
      </c>
      <c r="C27" s="135"/>
      <c r="D27" s="136"/>
      <c r="E27" s="13">
        <v>0</v>
      </c>
    </row>
    <row r="28" spans="1:5" ht="15.75" thickBot="1" x14ac:dyDescent="0.3">
      <c r="A28" s="45"/>
      <c r="B28" s="129" t="s">
        <v>17</v>
      </c>
      <c r="C28" s="129"/>
      <c r="D28" s="129"/>
      <c r="E28" s="16">
        <v>0</v>
      </c>
    </row>
    <row r="29" spans="1:5" ht="27" customHeight="1" x14ac:dyDescent="0.25">
      <c r="A29" s="23">
        <v>8</v>
      </c>
      <c r="B29" s="104" t="s">
        <v>18</v>
      </c>
      <c r="C29" s="105"/>
      <c r="D29" s="106"/>
      <c r="E29" s="40">
        <f>SUM(E31:E32)</f>
        <v>4266</v>
      </c>
    </row>
    <row r="30" spans="1:5" x14ac:dyDescent="0.25">
      <c r="A30" s="24"/>
      <c r="B30" s="41" t="s">
        <v>14</v>
      </c>
      <c r="C30" s="11"/>
      <c r="D30" s="12"/>
      <c r="E30" s="42"/>
    </row>
    <row r="31" spans="1:5" ht="14.45" customHeight="1" x14ac:dyDescent="0.25">
      <c r="A31" s="24"/>
      <c r="B31" s="130" t="s">
        <v>23</v>
      </c>
      <c r="C31" s="130"/>
      <c r="D31" s="130"/>
      <c r="E31" s="13">
        <v>3444</v>
      </c>
    </row>
    <row r="32" spans="1:5" ht="15.75" thickBot="1" x14ac:dyDescent="0.3">
      <c r="A32" s="25"/>
      <c r="B32" s="137" t="s">
        <v>24</v>
      </c>
      <c r="C32" s="137"/>
      <c r="D32" s="137"/>
      <c r="E32" s="16">
        <v>822</v>
      </c>
    </row>
    <row r="33" spans="1:6" ht="15.75" thickBot="1" x14ac:dyDescent="0.3">
      <c r="A33" s="9">
        <v>9</v>
      </c>
      <c r="B33" s="91" t="s">
        <v>1</v>
      </c>
      <c r="C33" s="92"/>
      <c r="D33" s="93"/>
      <c r="E33" s="17">
        <v>19389.84</v>
      </c>
    </row>
    <row r="34" spans="1:6" ht="15.75" thickBot="1" x14ac:dyDescent="0.3">
      <c r="A34" s="9">
        <v>10</v>
      </c>
      <c r="B34" s="91" t="s">
        <v>2</v>
      </c>
      <c r="C34" s="92"/>
      <c r="D34" s="93"/>
      <c r="E34" s="17">
        <v>10926</v>
      </c>
    </row>
    <row r="35" spans="1:6" ht="15.75" thickBot="1" x14ac:dyDescent="0.3">
      <c r="A35" s="9">
        <v>11</v>
      </c>
      <c r="B35" s="91" t="s">
        <v>3</v>
      </c>
      <c r="C35" s="92"/>
      <c r="D35" s="93"/>
      <c r="E35" s="17">
        <v>58716.78</v>
      </c>
    </row>
    <row r="36" spans="1:6" ht="15.75" thickBot="1" x14ac:dyDescent="0.3">
      <c r="A36" s="9">
        <v>12</v>
      </c>
      <c r="B36" s="91" t="s">
        <v>19</v>
      </c>
      <c r="C36" s="92"/>
      <c r="D36" s="93"/>
      <c r="E36" s="17">
        <v>14773.92</v>
      </c>
    </row>
    <row r="37" spans="1:6" ht="15.75" thickBot="1" x14ac:dyDescent="0.3">
      <c r="A37" s="9">
        <v>13</v>
      </c>
      <c r="B37" s="91" t="s">
        <v>20</v>
      </c>
      <c r="C37" s="92"/>
      <c r="D37" s="93"/>
      <c r="E37" s="17">
        <v>48906.01</v>
      </c>
    </row>
    <row r="38" spans="1:6" ht="28.15" customHeight="1" thickBot="1" x14ac:dyDescent="0.3">
      <c r="A38" s="5">
        <v>14</v>
      </c>
      <c r="B38" s="122" t="s">
        <v>21</v>
      </c>
      <c r="C38" s="123"/>
      <c r="D38" s="124"/>
      <c r="E38" s="28">
        <v>147405.28</v>
      </c>
      <c r="F38" s="22"/>
    </row>
    <row r="39" spans="1:6" ht="15.75" thickBot="1" x14ac:dyDescent="0.3">
      <c r="A39" s="9">
        <v>15</v>
      </c>
      <c r="B39" s="56" t="s">
        <v>28</v>
      </c>
      <c r="C39" s="57"/>
      <c r="D39" s="57"/>
      <c r="E39" s="58">
        <v>8120.69</v>
      </c>
      <c r="F39" s="22"/>
    </row>
    <row r="40" spans="1:6" ht="15.75" thickBot="1" x14ac:dyDescent="0.3">
      <c r="A40" s="5">
        <v>16</v>
      </c>
      <c r="B40" s="46" t="s">
        <v>22</v>
      </c>
      <c r="C40" s="47"/>
      <c r="D40" s="47"/>
      <c r="E40" s="8">
        <f>SUM(E38+E37+E36+E35+E34+E33+E29+E23+E22+E21+E17+E10+E9+E8+E39)</f>
        <v>1462845.2600000002</v>
      </c>
    </row>
  </sheetData>
  <mergeCells count="33">
    <mergeCell ref="B38:D38"/>
    <mergeCell ref="B36:D36"/>
    <mergeCell ref="B22:D22"/>
    <mergeCell ref="B25:D25"/>
    <mergeCell ref="B26:D26"/>
    <mergeCell ref="B28:D28"/>
    <mergeCell ref="B29:D29"/>
    <mergeCell ref="B31:D31"/>
    <mergeCell ref="B33:D33"/>
    <mergeCell ref="B34:D34"/>
    <mergeCell ref="B23:D23"/>
    <mergeCell ref="B27:D27"/>
    <mergeCell ref="B32:D32"/>
    <mergeCell ref="B37:D37"/>
    <mergeCell ref="B12:D12"/>
    <mergeCell ref="B13:D13"/>
    <mergeCell ref="B35:D35"/>
    <mergeCell ref="B15:D15"/>
    <mergeCell ref="B19:D19"/>
    <mergeCell ref="B21:D21"/>
    <mergeCell ref="B20:D20"/>
    <mergeCell ref="B16:D16"/>
    <mergeCell ref="B17:D17"/>
    <mergeCell ref="B14:D14"/>
    <mergeCell ref="A1:E1"/>
    <mergeCell ref="A2:D2"/>
    <mergeCell ref="B3:D3"/>
    <mergeCell ref="B4:D4"/>
    <mergeCell ref="B5:D5"/>
    <mergeCell ref="B7:D7"/>
    <mergeCell ref="B10:D10"/>
    <mergeCell ref="B8:D8"/>
    <mergeCell ref="B9:D9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7" workbookViewId="0">
      <selection activeCell="J10" sqref="J10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1.7109375" customWidth="1"/>
    <col min="7" max="7" width="11.28515625" hidden="1" customWidth="1"/>
    <col min="8" max="8" width="8.85546875" hidden="1" customWidth="1"/>
  </cols>
  <sheetData>
    <row r="1" spans="1:8" ht="36" customHeight="1" x14ac:dyDescent="0.25">
      <c r="A1" s="107" t="s">
        <v>70</v>
      </c>
      <c r="B1" s="107"/>
      <c r="C1" s="107"/>
      <c r="D1" s="107"/>
      <c r="E1" s="107"/>
    </row>
    <row r="2" spans="1:8" ht="15.75" customHeight="1" x14ac:dyDescent="0.25">
      <c r="A2" s="108"/>
      <c r="B2" s="108"/>
      <c r="C2" s="108"/>
      <c r="D2" s="108"/>
      <c r="E2" s="81"/>
    </row>
    <row r="3" spans="1:8" ht="14.45" customHeight="1" x14ac:dyDescent="0.25">
      <c r="A3" s="79">
        <v>1</v>
      </c>
      <c r="B3" s="119" t="s">
        <v>159</v>
      </c>
      <c r="C3" s="120"/>
      <c r="D3" s="121"/>
      <c r="E3" s="80">
        <f>SUM(G3:H3)</f>
        <v>958477.25</v>
      </c>
      <c r="G3">
        <v>954157.25</v>
      </c>
      <c r="H3">
        <v>4320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80">
        <f t="shared" ref="E4:E5" si="0">SUM(G4:H4)</f>
        <v>785702.53999999992</v>
      </c>
      <c r="G4">
        <v>781382.53999999992</v>
      </c>
      <c r="H4">
        <v>4320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80">
        <f t="shared" si="0"/>
        <v>515003.03000000014</v>
      </c>
      <c r="G5">
        <v>515003.03000000014</v>
      </c>
      <c r="H5">
        <v>0</v>
      </c>
    </row>
    <row r="6" spans="1:8" ht="15.75" thickBot="1" x14ac:dyDescent="0.3">
      <c r="A6" s="4"/>
      <c r="B6" s="6"/>
      <c r="C6" s="7"/>
      <c r="D6" s="6"/>
      <c r="E6" s="7"/>
    </row>
    <row r="7" spans="1:8" ht="28.9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2.6" customHeight="1" thickBot="1" x14ac:dyDescent="0.3">
      <c r="A8" s="5">
        <v>1</v>
      </c>
      <c r="B8" s="110" t="s">
        <v>6</v>
      </c>
      <c r="C8" s="111"/>
      <c r="D8" s="112"/>
      <c r="E8" s="10">
        <v>85114.99</v>
      </c>
    </row>
    <row r="9" spans="1:8" ht="42.6" customHeight="1" thickBot="1" x14ac:dyDescent="0.3">
      <c r="A9" s="5">
        <v>2</v>
      </c>
      <c r="B9" s="113" t="s">
        <v>7</v>
      </c>
      <c r="C9" s="114"/>
      <c r="D9" s="115"/>
      <c r="E9" s="8">
        <v>66015.69</v>
      </c>
    </row>
    <row r="10" spans="1:8" ht="40.15" customHeight="1" x14ac:dyDescent="0.25">
      <c r="A10" s="23">
        <v>3</v>
      </c>
      <c r="B10" s="104" t="s">
        <v>8</v>
      </c>
      <c r="C10" s="105"/>
      <c r="D10" s="106"/>
      <c r="E10" s="28">
        <v>34113.129999999997</v>
      </c>
    </row>
    <row r="11" spans="1:8" x14ac:dyDescent="0.25">
      <c r="A11" s="24"/>
      <c r="B11" s="29" t="s">
        <v>9</v>
      </c>
      <c r="C11" s="30"/>
      <c r="D11" s="31"/>
      <c r="E11" s="32"/>
    </row>
    <row r="12" spans="1:8" ht="15.75" thickBot="1" x14ac:dyDescent="0.3">
      <c r="A12" s="21"/>
      <c r="B12" s="101"/>
      <c r="C12" s="102"/>
      <c r="D12" s="103"/>
      <c r="E12" s="36"/>
    </row>
    <row r="13" spans="1:8" ht="39.6" customHeight="1" x14ac:dyDescent="0.25">
      <c r="A13" s="37">
        <v>4</v>
      </c>
      <c r="B13" s="104" t="s">
        <v>10</v>
      </c>
      <c r="C13" s="105"/>
      <c r="D13" s="106"/>
      <c r="E13" s="28">
        <f>112110.36+32002.84</f>
        <v>144113.20000000001</v>
      </c>
    </row>
    <row r="14" spans="1:8" x14ac:dyDescent="0.25">
      <c r="A14" s="24"/>
      <c r="B14" s="29" t="s">
        <v>9</v>
      </c>
      <c r="C14" s="30"/>
      <c r="D14" s="31"/>
      <c r="E14" s="32"/>
    </row>
    <row r="15" spans="1:8" ht="15.75" thickBot="1" x14ac:dyDescent="0.3">
      <c r="A15" s="38"/>
      <c r="B15" s="98"/>
      <c r="C15" s="99"/>
      <c r="D15" s="100"/>
      <c r="E15" s="18"/>
    </row>
    <row r="16" spans="1:8" ht="15.75" thickBot="1" x14ac:dyDescent="0.3">
      <c r="A16" s="5">
        <v>5</v>
      </c>
      <c r="B16" s="97" t="s">
        <v>11</v>
      </c>
      <c r="C16" s="97"/>
      <c r="D16" s="97"/>
      <c r="E16" s="17">
        <v>13240.8</v>
      </c>
    </row>
    <row r="17" spans="1:5" ht="28.15" customHeight="1" thickBot="1" x14ac:dyDescent="0.3">
      <c r="A17" s="25">
        <v>6</v>
      </c>
      <c r="B17" s="125" t="s">
        <v>12</v>
      </c>
      <c r="C17" s="126"/>
      <c r="D17" s="127"/>
      <c r="E17" s="39">
        <v>10800</v>
      </c>
    </row>
    <row r="18" spans="1:5" x14ac:dyDescent="0.25">
      <c r="A18" s="23">
        <v>7</v>
      </c>
      <c r="B18" s="131" t="s">
        <v>13</v>
      </c>
      <c r="C18" s="132"/>
      <c r="D18" s="133"/>
      <c r="E18" s="40">
        <v>0</v>
      </c>
    </row>
    <row r="19" spans="1:5" ht="14.45" customHeight="1" x14ac:dyDescent="0.25">
      <c r="A19" s="24"/>
      <c r="B19" s="41" t="s">
        <v>14</v>
      </c>
      <c r="C19" s="14"/>
      <c r="D19" s="15"/>
      <c r="E19" s="42"/>
    </row>
    <row r="20" spans="1:5" x14ac:dyDescent="0.25">
      <c r="A20" s="33"/>
      <c r="B20" s="128" t="s">
        <v>15</v>
      </c>
      <c r="C20" s="128"/>
      <c r="D20" s="128"/>
      <c r="E20" s="13">
        <v>0</v>
      </c>
    </row>
    <row r="21" spans="1:5" ht="14.45" customHeight="1" x14ac:dyDescent="0.25">
      <c r="A21" s="43"/>
      <c r="B21" s="128" t="s">
        <v>4</v>
      </c>
      <c r="C21" s="128"/>
      <c r="D21" s="128"/>
      <c r="E21" s="13">
        <v>0</v>
      </c>
    </row>
    <row r="22" spans="1:5" x14ac:dyDescent="0.25">
      <c r="A22" s="44"/>
      <c r="B22" s="134" t="s">
        <v>16</v>
      </c>
      <c r="C22" s="135"/>
      <c r="D22" s="136"/>
      <c r="E22" s="13">
        <v>0</v>
      </c>
    </row>
    <row r="23" spans="1:5" ht="15.75" thickBot="1" x14ac:dyDescent="0.3">
      <c r="A23" s="45"/>
      <c r="B23" s="129" t="s">
        <v>17</v>
      </c>
      <c r="C23" s="129"/>
      <c r="D23" s="129"/>
      <c r="E23" s="16">
        <v>0</v>
      </c>
    </row>
    <row r="24" spans="1:5" ht="27.6" customHeight="1" x14ac:dyDescent="0.25">
      <c r="A24" s="23">
        <v>8</v>
      </c>
      <c r="B24" s="104" t="s">
        <v>18</v>
      </c>
      <c r="C24" s="105"/>
      <c r="D24" s="106"/>
      <c r="E24" s="40">
        <f>SUM(E26:E27)</f>
        <v>3462</v>
      </c>
    </row>
    <row r="25" spans="1:5" x14ac:dyDescent="0.25">
      <c r="A25" s="24"/>
      <c r="B25" s="41" t="s">
        <v>14</v>
      </c>
      <c r="C25" s="11"/>
      <c r="D25" s="12"/>
      <c r="E25" s="42"/>
    </row>
    <row r="26" spans="1:5" ht="14.45" customHeight="1" x14ac:dyDescent="0.25">
      <c r="A26" s="24"/>
      <c r="B26" s="130" t="s">
        <v>23</v>
      </c>
      <c r="C26" s="130"/>
      <c r="D26" s="130"/>
      <c r="E26" s="13">
        <v>3462</v>
      </c>
    </row>
    <row r="27" spans="1:5" ht="15.75" thickBot="1" x14ac:dyDescent="0.3">
      <c r="A27" s="25"/>
      <c r="B27" s="137" t="s">
        <v>24</v>
      </c>
      <c r="C27" s="137"/>
      <c r="D27" s="137"/>
      <c r="E27" s="16">
        <v>0</v>
      </c>
    </row>
    <row r="28" spans="1:5" ht="15.75" thickBot="1" x14ac:dyDescent="0.3">
      <c r="A28" s="9">
        <v>9</v>
      </c>
      <c r="B28" s="91" t="s">
        <v>1</v>
      </c>
      <c r="C28" s="92"/>
      <c r="D28" s="93"/>
      <c r="E28" s="17">
        <v>21245.16</v>
      </c>
    </row>
    <row r="29" spans="1:5" ht="15.75" thickBot="1" x14ac:dyDescent="0.3">
      <c r="A29" s="9">
        <v>10</v>
      </c>
      <c r="B29" s="91" t="s">
        <v>2</v>
      </c>
      <c r="C29" s="92"/>
      <c r="D29" s="93"/>
      <c r="E29" s="17">
        <v>11836.5</v>
      </c>
    </row>
    <row r="30" spans="1:5" ht="15.75" thickBot="1" x14ac:dyDescent="0.3">
      <c r="A30" s="9">
        <v>11</v>
      </c>
      <c r="B30" s="91" t="s">
        <v>3</v>
      </c>
      <c r="C30" s="92"/>
      <c r="D30" s="93"/>
      <c r="E30" s="17">
        <v>63822.59</v>
      </c>
    </row>
    <row r="31" spans="1:5" ht="15.75" thickBot="1" x14ac:dyDescent="0.3">
      <c r="A31" s="9">
        <v>12</v>
      </c>
      <c r="B31" s="91" t="s">
        <v>19</v>
      </c>
      <c r="C31" s="92"/>
      <c r="D31" s="93"/>
      <c r="E31" s="17">
        <v>14453.62</v>
      </c>
    </row>
    <row r="32" spans="1:5" ht="15.75" thickBot="1" x14ac:dyDescent="0.3">
      <c r="A32" s="9">
        <v>13</v>
      </c>
      <c r="B32" s="91" t="s">
        <v>20</v>
      </c>
      <c r="C32" s="92"/>
      <c r="D32" s="93"/>
      <c r="E32" s="17">
        <v>53585.34</v>
      </c>
    </row>
    <row r="33" spans="1:6" ht="27" customHeight="1" thickBot="1" x14ac:dyDescent="0.3">
      <c r="A33" s="5">
        <v>14</v>
      </c>
      <c r="B33" s="122" t="s">
        <v>21</v>
      </c>
      <c r="C33" s="123"/>
      <c r="D33" s="124"/>
      <c r="E33" s="28">
        <v>345151.55</v>
      </c>
      <c r="F33" s="22"/>
    </row>
    <row r="34" spans="1:6" ht="15.75" thickBot="1" x14ac:dyDescent="0.3">
      <c r="A34" s="9">
        <v>15</v>
      </c>
      <c r="B34" s="56" t="s">
        <v>28</v>
      </c>
      <c r="C34" s="57"/>
      <c r="D34" s="57"/>
      <c r="E34" s="58">
        <v>8897.68</v>
      </c>
      <c r="F34" s="22"/>
    </row>
    <row r="35" spans="1:6" ht="15.75" thickBot="1" x14ac:dyDescent="0.3">
      <c r="A35" s="5">
        <v>16</v>
      </c>
      <c r="B35" s="46" t="s">
        <v>22</v>
      </c>
      <c r="C35" s="47"/>
      <c r="D35" s="47"/>
      <c r="E35" s="8">
        <f>SUM(E33+E32+E31+E30+E29+E28+E24+E18+E17+E16+E13+E10+E9+E8+E34)</f>
        <v>875852.25000000012</v>
      </c>
    </row>
  </sheetData>
  <mergeCells count="28">
    <mergeCell ref="A1:E1"/>
    <mergeCell ref="A2:D2"/>
    <mergeCell ref="B8:D8"/>
    <mergeCell ref="B9:D9"/>
    <mergeCell ref="B3:D3"/>
    <mergeCell ref="B4:D4"/>
    <mergeCell ref="B5:D5"/>
    <mergeCell ref="B32:D32"/>
    <mergeCell ref="B33:D33"/>
    <mergeCell ref="B10:D10"/>
    <mergeCell ref="B12:D12"/>
    <mergeCell ref="B7:D7"/>
    <mergeCell ref="B13:D13"/>
    <mergeCell ref="B31:D31"/>
    <mergeCell ref="B17:D17"/>
    <mergeCell ref="B15:D15"/>
    <mergeCell ref="B26:D26"/>
    <mergeCell ref="B21:D21"/>
    <mergeCell ref="B22:D22"/>
    <mergeCell ref="B27:D27"/>
    <mergeCell ref="B16:D16"/>
    <mergeCell ref="B18:D18"/>
    <mergeCell ref="B30:D30"/>
    <mergeCell ref="B20:D20"/>
    <mergeCell ref="B28:D28"/>
    <mergeCell ref="B29:D29"/>
    <mergeCell ref="B23:D23"/>
    <mergeCell ref="B24:D24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6" workbookViewId="0">
      <selection activeCell="M13" sqref="M13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1.7109375" customWidth="1"/>
    <col min="7" max="7" width="11.28515625" hidden="1" customWidth="1"/>
    <col min="8" max="8" width="8.85546875" hidden="1" customWidth="1"/>
  </cols>
  <sheetData>
    <row r="1" spans="1:8" ht="34.9" customHeight="1" x14ac:dyDescent="0.25">
      <c r="A1" s="107" t="s">
        <v>71</v>
      </c>
      <c r="B1" s="107"/>
      <c r="C1" s="107"/>
      <c r="D1" s="107"/>
      <c r="E1" s="107"/>
    </row>
    <row r="2" spans="1:8" ht="15.75" customHeight="1" x14ac:dyDescent="0.25">
      <c r="A2" s="108"/>
      <c r="B2" s="108"/>
      <c r="C2" s="108"/>
      <c r="D2" s="108"/>
      <c r="E2" s="81"/>
    </row>
    <row r="3" spans="1:8" ht="14.45" customHeight="1" x14ac:dyDescent="0.25">
      <c r="A3" s="79">
        <v>1</v>
      </c>
      <c r="B3" s="119" t="s">
        <v>159</v>
      </c>
      <c r="C3" s="120"/>
      <c r="D3" s="121"/>
      <c r="E3" s="80">
        <f>SUM(G3:H3)</f>
        <v>921470.60000000009</v>
      </c>
      <c r="G3">
        <v>917150.60000000009</v>
      </c>
      <c r="H3">
        <v>4320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80">
        <f t="shared" ref="E4:E5" si="0">SUM(G4:H4)</f>
        <v>853699.3</v>
      </c>
      <c r="G4">
        <v>849379.3</v>
      </c>
      <c r="H4">
        <v>4320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80">
        <f t="shared" si="0"/>
        <v>320152.03000000003</v>
      </c>
      <c r="G5">
        <v>320152.03000000003</v>
      </c>
      <c r="H5">
        <v>0</v>
      </c>
    </row>
    <row r="6" spans="1:8" ht="15.75" thickBot="1" x14ac:dyDescent="0.3">
      <c r="A6" s="4"/>
      <c r="B6" s="6"/>
      <c r="C6" s="7"/>
      <c r="D6" s="6"/>
      <c r="E6" s="7"/>
    </row>
    <row r="7" spans="1:8" ht="28.9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3.15" customHeight="1" thickBot="1" x14ac:dyDescent="0.3">
      <c r="A8" s="5">
        <v>1</v>
      </c>
      <c r="B8" s="110" t="s">
        <v>6</v>
      </c>
      <c r="C8" s="111"/>
      <c r="D8" s="112"/>
      <c r="E8" s="10">
        <v>98415.37</v>
      </c>
    </row>
    <row r="9" spans="1:8" ht="43.15" customHeight="1" thickBot="1" x14ac:dyDescent="0.3">
      <c r="A9" s="5">
        <v>2</v>
      </c>
      <c r="B9" s="113" t="s">
        <v>7</v>
      </c>
      <c r="C9" s="114"/>
      <c r="D9" s="115"/>
      <c r="E9" s="8">
        <v>64695.42</v>
      </c>
    </row>
    <row r="10" spans="1:8" ht="43.15" customHeight="1" x14ac:dyDescent="0.25">
      <c r="A10" s="23">
        <v>3</v>
      </c>
      <c r="B10" s="104" t="s">
        <v>8</v>
      </c>
      <c r="C10" s="105"/>
      <c r="D10" s="106"/>
      <c r="E10" s="28">
        <v>33430.800000000003</v>
      </c>
    </row>
    <row r="11" spans="1:8" x14ac:dyDescent="0.25">
      <c r="A11" s="24"/>
      <c r="B11" s="29" t="s">
        <v>9</v>
      </c>
      <c r="C11" s="30"/>
      <c r="D11" s="31"/>
      <c r="E11" s="32"/>
    </row>
    <row r="12" spans="1:8" ht="15.75" thickBot="1" x14ac:dyDescent="0.3">
      <c r="A12" s="21"/>
      <c r="B12" s="101"/>
      <c r="C12" s="102"/>
      <c r="D12" s="103"/>
      <c r="E12" s="36"/>
    </row>
    <row r="13" spans="1:8" ht="39.6" customHeight="1" x14ac:dyDescent="0.25">
      <c r="A13" s="37">
        <v>4</v>
      </c>
      <c r="B13" s="104" t="s">
        <v>10</v>
      </c>
      <c r="C13" s="105"/>
      <c r="D13" s="106"/>
      <c r="E13" s="28">
        <f>109891.2+31362.78</f>
        <v>141253.97999999998</v>
      </c>
    </row>
    <row r="14" spans="1:8" ht="15.75" customHeight="1" x14ac:dyDescent="0.25">
      <c r="A14" s="24"/>
      <c r="B14" s="29" t="s">
        <v>9</v>
      </c>
      <c r="C14" s="30"/>
      <c r="D14" s="31"/>
      <c r="E14" s="32"/>
    </row>
    <row r="15" spans="1:8" ht="15.75" thickBot="1" x14ac:dyDescent="0.3">
      <c r="A15" s="38"/>
      <c r="B15" s="98"/>
      <c r="C15" s="99"/>
      <c r="D15" s="100"/>
      <c r="E15" s="18"/>
    </row>
    <row r="16" spans="1:8" ht="15.75" thickBot="1" x14ac:dyDescent="0.3">
      <c r="A16" s="5">
        <v>5</v>
      </c>
      <c r="B16" s="97" t="s">
        <v>11</v>
      </c>
      <c r="C16" s="97"/>
      <c r="D16" s="97"/>
      <c r="E16" s="17">
        <v>12581.04</v>
      </c>
    </row>
    <row r="17" spans="1:5" ht="27.6" customHeight="1" thickBot="1" x14ac:dyDescent="0.3">
      <c r="A17" s="25">
        <v>6</v>
      </c>
      <c r="B17" s="125" t="s">
        <v>12</v>
      </c>
      <c r="C17" s="126"/>
      <c r="D17" s="127"/>
      <c r="E17" s="39">
        <v>10800</v>
      </c>
    </row>
    <row r="18" spans="1:5" x14ac:dyDescent="0.25">
      <c r="A18" s="23">
        <v>7</v>
      </c>
      <c r="B18" s="131" t="s">
        <v>13</v>
      </c>
      <c r="C18" s="132"/>
      <c r="D18" s="133"/>
      <c r="E18" s="40"/>
    </row>
    <row r="19" spans="1:5" ht="14.45" customHeight="1" x14ac:dyDescent="0.25">
      <c r="A19" s="24"/>
      <c r="B19" s="41" t="s">
        <v>14</v>
      </c>
      <c r="C19" s="14"/>
      <c r="D19" s="15"/>
      <c r="E19" s="42"/>
    </row>
    <row r="20" spans="1:5" x14ac:dyDescent="0.25">
      <c r="A20" s="33"/>
      <c r="B20" s="128" t="s">
        <v>15</v>
      </c>
      <c r="C20" s="128"/>
      <c r="D20" s="128"/>
      <c r="E20" s="13">
        <v>0</v>
      </c>
    </row>
    <row r="21" spans="1:5" ht="14.45" customHeight="1" x14ac:dyDescent="0.25">
      <c r="A21" s="43"/>
      <c r="B21" s="128" t="s">
        <v>4</v>
      </c>
      <c r="C21" s="128"/>
      <c r="D21" s="128"/>
      <c r="E21" s="13">
        <v>0</v>
      </c>
    </row>
    <row r="22" spans="1:5" x14ac:dyDescent="0.25">
      <c r="A22" s="44"/>
      <c r="B22" s="134" t="s">
        <v>16</v>
      </c>
      <c r="C22" s="135"/>
      <c r="D22" s="136"/>
      <c r="E22" s="13">
        <v>0</v>
      </c>
    </row>
    <row r="23" spans="1:5" ht="14.45" customHeight="1" thickBot="1" x14ac:dyDescent="0.3">
      <c r="A23" s="45"/>
      <c r="B23" s="129" t="s">
        <v>17</v>
      </c>
      <c r="C23" s="129"/>
      <c r="D23" s="129"/>
      <c r="E23" s="16">
        <v>0</v>
      </c>
    </row>
    <row r="24" spans="1:5" ht="27.6" customHeight="1" x14ac:dyDescent="0.25">
      <c r="A24" s="23">
        <v>8</v>
      </c>
      <c r="B24" s="104" t="s">
        <v>18</v>
      </c>
      <c r="C24" s="105"/>
      <c r="D24" s="106"/>
      <c r="E24" s="40">
        <f>SUM(E26:E27)</f>
        <v>3701.4</v>
      </c>
    </row>
    <row r="25" spans="1:5" x14ac:dyDescent="0.25">
      <c r="A25" s="24"/>
      <c r="B25" s="41" t="s">
        <v>14</v>
      </c>
      <c r="C25" s="11"/>
      <c r="D25" s="12"/>
      <c r="E25" s="42"/>
    </row>
    <row r="26" spans="1:5" x14ac:dyDescent="0.25">
      <c r="A26" s="24"/>
      <c r="B26" s="130" t="s">
        <v>23</v>
      </c>
      <c r="C26" s="130"/>
      <c r="D26" s="130"/>
      <c r="E26" s="13">
        <v>3701.4</v>
      </c>
    </row>
    <row r="27" spans="1:5" ht="15.75" thickBot="1" x14ac:dyDescent="0.3">
      <c r="A27" s="25"/>
      <c r="B27" s="137" t="s">
        <v>24</v>
      </c>
      <c r="C27" s="137"/>
      <c r="D27" s="137"/>
      <c r="E27" s="16">
        <v>0</v>
      </c>
    </row>
    <row r="28" spans="1:5" ht="14.45" customHeight="1" thickBot="1" x14ac:dyDescent="0.3">
      <c r="A28" s="9">
        <v>9</v>
      </c>
      <c r="B28" s="91" t="s">
        <v>1</v>
      </c>
      <c r="C28" s="92"/>
      <c r="D28" s="93"/>
      <c r="E28" s="17">
        <v>20755.919999999998</v>
      </c>
    </row>
    <row r="29" spans="1:5" ht="15.75" thickBot="1" x14ac:dyDescent="0.3">
      <c r="A29" s="9">
        <v>10</v>
      </c>
      <c r="B29" s="91" t="s">
        <v>2</v>
      </c>
      <c r="C29" s="92"/>
      <c r="D29" s="93"/>
      <c r="E29" s="17">
        <v>11290.2</v>
      </c>
    </row>
    <row r="30" spans="1:5" ht="15.75" thickBot="1" x14ac:dyDescent="0.3">
      <c r="A30" s="9">
        <v>11</v>
      </c>
      <c r="B30" s="91" t="s">
        <v>3</v>
      </c>
      <c r="C30" s="92"/>
      <c r="D30" s="93"/>
      <c r="E30" s="17">
        <v>62546.14</v>
      </c>
    </row>
    <row r="31" spans="1:5" ht="15.75" thickBot="1" x14ac:dyDescent="0.3">
      <c r="A31" s="9">
        <v>12</v>
      </c>
      <c r="B31" s="91" t="s">
        <v>19</v>
      </c>
      <c r="C31" s="92"/>
      <c r="D31" s="93"/>
      <c r="E31" s="17">
        <v>15711.39</v>
      </c>
    </row>
    <row r="32" spans="1:5" ht="15.75" thickBot="1" x14ac:dyDescent="0.3">
      <c r="A32" s="9">
        <v>13</v>
      </c>
      <c r="B32" s="91" t="s">
        <v>20</v>
      </c>
      <c r="C32" s="92"/>
      <c r="D32" s="93"/>
      <c r="E32" s="17">
        <v>52351.63</v>
      </c>
    </row>
    <row r="33" spans="1:6" ht="28.15" customHeight="1" thickBot="1" x14ac:dyDescent="0.3">
      <c r="A33" s="5">
        <v>14</v>
      </c>
      <c r="B33" s="122" t="s">
        <v>21</v>
      </c>
      <c r="C33" s="123"/>
      <c r="D33" s="124"/>
      <c r="E33" s="28">
        <v>29431.87</v>
      </c>
      <c r="F33" s="22"/>
    </row>
    <row r="34" spans="1:6" ht="15.75" thickBot="1" x14ac:dyDescent="0.3">
      <c r="A34" s="9">
        <v>15</v>
      </c>
      <c r="B34" s="56" t="s">
        <v>28</v>
      </c>
      <c r="C34" s="57"/>
      <c r="D34" s="57"/>
      <c r="E34" s="58">
        <v>8692.83</v>
      </c>
      <c r="F34" s="22"/>
    </row>
    <row r="35" spans="1:6" ht="15.75" thickBot="1" x14ac:dyDescent="0.3">
      <c r="A35" s="5">
        <v>16</v>
      </c>
      <c r="B35" s="46" t="s">
        <v>22</v>
      </c>
      <c r="C35" s="47"/>
      <c r="D35" s="47"/>
      <c r="E35" s="8">
        <f>SUM(E33+E32+E31+E30+E29+E28+E24+E18+E17+E16+E13+E10+E9+E8+E34)</f>
        <v>565657.98999999987</v>
      </c>
    </row>
  </sheetData>
  <mergeCells count="28">
    <mergeCell ref="A1:E1"/>
    <mergeCell ref="B17:D17"/>
    <mergeCell ref="B7:D7"/>
    <mergeCell ref="B10:D10"/>
    <mergeCell ref="B12:D12"/>
    <mergeCell ref="A2:D2"/>
    <mergeCell ref="B8:D8"/>
    <mergeCell ref="B9:D9"/>
    <mergeCell ref="B3:D3"/>
    <mergeCell ref="B4:D4"/>
    <mergeCell ref="B33:D33"/>
    <mergeCell ref="B28:D28"/>
    <mergeCell ref="B13:D13"/>
    <mergeCell ref="B23:D23"/>
    <mergeCell ref="B26:D26"/>
    <mergeCell ref="B24:D24"/>
    <mergeCell ref="B30:D30"/>
    <mergeCell ref="B31:D31"/>
    <mergeCell ref="B21:D21"/>
    <mergeCell ref="B22:D22"/>
    <mergeCell ref="B15:D15"/>
    <mergeCell ref="B29:D29"/>
    <mergeCell ref="B32:D32"/>
    <mergeCell ref="B20:D20"/>
    <mergeCell ref="B27:D27"/>
    <mergeCell ref="B5:D5"/>
    <mergeCell ref="B16:D16"/>
    <mergeCell ref="B18:D18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A4" workbookViewId="0">
      <selection activeCell="K10" sqref="K10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2.5703125" customWidth="1"/>
    <col min="7" max="7" width="11.28515625" hidden="1" customWidth="1"/>
    <col min="8" max="8" width="8.85546875" hidden="1" customWidth="1"/>
  </cols>
  <sheetData>
    <row r="1" spans="1:11" ht="36.6" customHeight="1" x14ac:dyDescent="0.25">
      <c r="A1" s="107" t="s">
        <v>72</v>
      </c>
      <c r="B1" s="107"/>
      <c r="C1" s="107"/>
      <c r="D1" s="107"/>
      <c r="E1" s="107"/>
    </row>
    <row r="2" spans="1:11" ht="15.75" customHeight="1" x14ac:dyDescent="0.25">
      <c r="A2" s="108"/>
      <c r="B2" s="108"/>
      <c r="C2" s="108"/>
      <c r="D2" s="108"/>
      <c r="E2" s="81"/>
    </row>
    <row r="3" spans="1:11" ht="14.45" customHeight="1" x14ac:dyDescent="0.25">
      <c r="A3" s="79">
        <v>1</v>
      </c>
      <c r="B3" s="119" t="s">
        <v>159</v>
      </c>
      <c r="C3" s="120"/>
      <c r="D3" s="121"/>
      <c r="E3" s="80">
        <f>SUM(G3:H3)</f>
        <v>6709162.04</v>
      </c>
      <c r="G3">
        <v>6691054.04</v>
      </c>
      <c r="H3">
        <v>18108</v>
      </c>
    </row>
    <row r="4" spans="1:11" ht="14.45" customHeight="1" x14ac:dyDescent="0.25">
      <c r="A4" s="75">
        <v>2</v>
      </c>
      <c r="B4" s="119" t="s">
        <v>160</v>
      </c>
      <c r="C4" s="120"/>
      <c r="D4" s="121"/>
      <c r="E4" s="80">
        <f t="shared" ref="E4:E5" si="0">SUM(G4:H4)</f>
        <v>6684916.7399999993</v>
      </c>
      <c r="G4">
        <v>6666808.7399999993</v>
      </c>
      <c r="H4">
        <v>18108</v>
      </c>
    </row>
    <row r="5" spans="1:11" ht="14.45" customHeight="1" x14ac:dyDescent="0.25">
      <c r="A5" s="75">
        <v>3</v>
      </c>
      <c r="B5" s="119" t="s">
        <v>161</v>
      </c>
      <c r="C5" s="120"/>
      <c r="D5" s="121"/>
      <c r="E5" s="80">
        <f t="shared" si="0"/>
        <v>907144.26000000071</v>
      </c>
      <c r="G5">
        <v>906829.26000000071</v>
      </c>
      <c r="H5">
        <v>315</v>
      </c>
    </row>
    <row r="6" spans="1:11" ht="15.75" thickBot="1" x14ac:dyDescent="0.3">
      <c r="A6" s="4"/>
      <c r="B6" s="6"/>
      <c r="C6" s="7"/>
      <c r="D6" s="6"/>
      <c r="E6" s="7"/>
    </row>
    <row r="7" spans="1:11" ht="28.15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11" ht="41.45" customHeight="1" thickBot="1" x14ac:dyDescent="0.3">
      <c r="A8" s="5">
        <v>1</v>
      </c>
      <c r="B8" s="110" t="s">
        <v>6</v>
      </c>
      <c r="C8" s="111"/>
      <c r="D8" s="112"/>
      <c r="E8" s="10">
        <v>493633.72</v>
      </c>
    </row>
    <row r="9" spans="1:11" ht="41.45" customHeight="1" thickBot="1" x14ac:dyDescent="0.3">
      <c r="A9" s="5">
        <v>2</v>
      </c>
      <c r="B9" s="113" t="s">
        <v>7</v>
      </c>
      <c r="C9" s="114"/>
      <c r="D9" s="115"/>
      <c r="E9" s="8">
        <v>351863.83</v>
      </c>
    </row>
    <row r="10" spans="1:11" ht="45.6" customHeight="1" x14ac:dyDescent="0.25">
      <c r="A10" s="23">
        <v>3</v>
      </c>
      <c r="B10" s="104" t="s">
        <v>8</v>
      </c>
      <c r="C10" s="105"/>
      <c r="D10" s="106"/>
      <c r="E10" s="28">
        <v>483333.31</v>
      </c>
    </row>
    <row r="11" spans="1:11" x14ac:dyDescent="0.25">
      <c r="A11" s="24"/>
      <c r="B11" s="29" t="s">
        <v>9</v>
      </c>
      <c r="C11" s="30"/>
      <c r="D11" s="31"/>
      <c r="E11" s="32">
        <f>SUM(E12:E15)</f>
        <v>272151.87</v>
      </c>
    </row>
    <row r="12" spans="1:11" s="63" customFormat="1" x14ac:dyDescent="0.25">
      <c r="A12" s="62"/>
      <c r="B12" s="146" t="s">
        <v>146</v>
      </c>
      <c r="C12" s="157"/>
      <c r="D12" s="158"/>
      <c r="E12" s="68">
        <v>260165.95</v>
      </c>
    </row>
    <row r="13" spans="1:11" x14ac:dyDescent="0.25">
      <c r="A13" s="33"/>
      <c r="B13" s="51" t="s">
        <v>95</v>
      </c>
      <c r="C13" s="52"/>
      <c r="D13" s="53"/>
      <c r="E13" s="35">
        <v>1996.11</v>
      </c>
    </row>
    <row r="14" spans="1:11" x14ac:dyDescent="0.25">
      <c r="A14" s="33"/>
      <c r="B14" s="51" t="s">
        <v>106</v>
      </c>
      <c r="C14" s="52"/>
      <c r="D14" s="53"/>
      <c r="E14" s="35">
        <v>4390.87</v>
      </c>
    </row>
    <row r="15" spans="1:11" ht="15.75" thickBot="1" x14ac:dyDescent="0.3">
      <c r="A15" s="33"/>
      <c r="B15" s="141" t="s">
        <v>121</v>
      </c>
      <c r="C15" s="142"/>
      <c r="D15" s="143"/>
      <c r="E15" s="35">
        <v>5598.94</v>
      </c>
    </row>
    <row r="16" spans="1:11" ht="42.6" customHeight="1" x14ac:dyDescent="0.25">
      <c r="A16" s="37">
        <v>4</v>
      </c>
      <c r="B16" s="104" t="s">
        <v>10</v>
      </c>
      <c r="C16" s="105"/>
      <c r="D16" s="106"/>
      <c r="E16" s="28">
        <f>598487.97+170575.13</f>
        <v>769063.1</v>
      </c>
      <c r="K16" s="20"/>
    </row>
    <row r="17" spans="1:11" x14ac:dyDescent="0.25">
      <c r="A17" s="24"/>
      <c r="B17" s="29" t="s">
        <v>9</v>
      </c>
      <c r="C17" s="30"/>
      <c r="D17" s="31"/>
      <c r="E17" s="32"/>
      <c r="K17" s="20"/>
    </row>
    <row r="18" spans="1:11" x14ac:dyDescent="0.25">
      <c r="A18" s="33"/>
      <c r="B18" s="152"/>
      <c r="C18" s="153"/>
      <c r="D18" s="154"/>
      <c r="E18" s="34"/>
    </row>
    <row r="19" spans="1:11" x14ac:dyDescent="0.25">
      <c r="A19" s="33"/>
      <c r="B19" s="152"/>
      <c r="C19" s="155"/>
      <c r="D19" s="156"/>
      <c r="E19" s="34"/>
    </row>
    <row r="20" spans="1:11" x14ac:dyDescent="0.25">
      <c r="A20" s="33"/>
      <c r="B20" s="149"/>
      <c r="C20" s="150"/>
      <c r="D20" s="151"/>
      <c r="E20" s="35"/>
    </row>
    <row r="21" spans="1:11" ht="15.75" thickBot="1" x14ac:dyDescent="0.3">
      <c r="A21" s="38"/>
      <c r="B21" s="98"/>
      <c r="C21" s="99"/>
      <c r="D21" s="100"/>
      <c r="E21" s="18"/>
    </row>
    <row r="22" spans="1:11" ht="15.75" thickBot="1" x14ac:dyDescent="0.3">
      <c r="A22" s="5">
        <v>5</v>
      </c>
      <c r="B22" s="97" t="s">
        <v>11</v>
      </c>
      <c r="C22" s="97"/>
      <c r="D22" s="97"/>
      <c r="E22" s="17">
        <v>39981.32</v>
      </c>
    </row>
    <row r="23" spans="1:11" ht="28.15" customHeight="1" thickBot="1" x14ac:dyDescent="0.3">
      <c r="A23" s="25">
        <v>6</v>
      </c>
      <c r="B23" s="125" t="s">
        <v>12</v>
      </c>
      <c r="C23" s="126"/>
      <c r="D23" s="127"/>
      <c r="E23" s="39">
        <v>50400</v>
      </c>
    </row>
    <row r="24" spans="1:11" ht="14.45" customHeight="1" x14ac:dyDescent="0.25">
      <c r="A24" s="23">
        <v>7</v>
      </c>
      <c r="B24" s="131" t="s">
        <v>13</v>
      </c>
      <c r="C24" s="132"/>
      <c r="D24" s="133"/>
      <c r="E24" s="40">
        <f>SUM(E26:E29)</f>
        <v>731122.69</v>
      </c>
    </row>
    <row r="25" spans="1:11" x14ac:dyDescent="0.25">
      <c r="A25" s="24"/>
      <c r="B25" s="41" t="s">
        <v>14</v>
      </c>
      <c r="C25" s="14"/>
      <c r="D25" s="15"/>
      <c r="E25" s="42"/>
    </row>
    <row r="26" spans="1:11" ht="14.45" customHeight="1" x14ac:dyDescent="0.25">
      <c r="A26" s="33"/>
      <c r="B26" s="128" t="s">
        <v>15</v>
      </c>
      <c r="C26" s="128"/>
      <c r="D26" s="128"/>
      <c r="E26" s="13">
        <v>702826.32</v>
      </c>
    </row>
    <row r="27" spans="1:11" x14ac:dyDescent="0.25">
      <c r="A27" s="43"/>
      <c r="B27" s="128" t="s">
        <v>4</v>
      </c>
      <c r="C27" s="128"/>
      <c r="D27" s="128"/>
      <c r="E27" s="13">
        <v>27908.09</v>
      </c>
    </row>
    <row r="28" spans="1:11" ht="14.45" customHeight="1" x14ac:dyDescent="0.25">
      <c r="A28" s="44"/>
      <c r="B28" s="134" t="s">
        <v>16</v>
      </c>
      <c r="C28" s="135"/>
      <c r="D28" s="136"/>
      <c r="E28" s="13">
        <v>388.28</v>
      </c>
    </row>
    <row r="29" spans="1:11" ht="15.75" thickBot="1" x14ac:dyDescent="0.3">
      <c r="A29" s="45"/>
      <c r="B29" s="129" t="s">
        <v>17</v>
      </c>
      <c r="C29" s="129"/>
      <c r="D29" s="129"/>
      <c r="E29" s="16">
        <v>0</v>
      </c>
    </row>
    <row r="30" spans="1:11" ht="27.6" customHeight="1" x14ac:dyDescent="0.25">
      <c r="A30" s="23">
        <v>8</v>
      </c>
      <c r="B30" s="104" t="s">
        <v>18</v>
      </c>
      <c r="C30" s="105"/>
      <c r="D30" s="106"/>
      <c r="E30" s="40">
        <f>SUM(E32:E33)</f>
        <v>19157.16</v>
      </c>
    </row>
    <row r="31" spans="1:11" x14ac:dyDescent="0.25">
      <c r="A31" s="24"/>
      <c r="B31" s="41" t="s">
        <v>14</v>
      </c>
      <c r="C31" s="11"/>
      <c r="D31" s="12"/>
      <c r="E31" s="42"/>
    </row>
    <row r="32" spans="1:11" x14ac:dyDescent="0.25">
      <c r="A32" s="24"/>
      <c r="B32" s="130" t="s">
        <v>23</v>
      </c>
      <c r="C32" s="130"/>
      <c r="D32" s="130"/>
      <c r="E32" s="13">
        <v>9641.16</v>
      </c>
    </row>
    <row r="33" spans="1:6" ht="14.45" customHeight="1" thickBot="1" x14ac:dyDescent="0.3">
      <c r="A33" s="25"/>
      <c r="B33" s="137" t="s">
        <v>24</v>
      </c>
      <c r="C33" s="137"/>
      <c r="D33" s="137"/>
      <c r="E33" s="16">
        <v>9516</v>
      </c>
    </row>
    <row r="34" spans="1:6" ht="15.75" thickBot="1" x14ac:dyDescent="0.3">
      <c r="A34" s="9">
        <v>9</v>
      </c>
      <c r="B34" s="91" t="s">
        <v>1</v>
      </c>
      <c r="C34" s="92"/>
      <c r="D34" s="93"/>
      <c r="E34" s="17">
        <v>112714.2</v>
      </c>
    </row>
    <row r="35" spans="1:6" ht="15.75" thickBot="1" x14ac:dyDescent="0.3">
      <c r="A35" s="9">
        <v>10</v>
      </c>
      <c r="B35" s="91" t="s">
        <v>2</v>
      </c>
      <c r="C35" s="92"/>
      <c r="D35" s="93"/>
      <c r="E35" s="17">
        <v>51170.1</v>
      </c>
    </row>
    <row r="36" spans="1:6" ht="15.75" thickBot="1" x14ac:dyDescent="0.3">
      <c r="A36" s="9">
        <v>11</v>
      </c>
      <c r="B36" s="91" t="s">
        <v>3</v>
      </c>
      <c r="C36" s="92"/>
      <c r="D36" s="93"/>
      <c r="E36" s="17">
        <v>340174.45</v>
      </c>
    </row>
    <row r="37" spans="1:6" ht="15.75" thickBot="1" x14ac:dyDescent="0.3">
      <c r="A37" s="9">
        <v>12</v>
      </c>
      <c r="B37" s="91" t="s">
        <v>19</v>
      </c>
      <c r="C37" s="92"/>
      <c r="D37" s="93"/>
      <c r="E37" s="17">
        <v>123319.25</v>
      </c>
    </row>
    <row r="38" spans="1:6" ht="15.75" thickBot="1" x14ac:dyDescent="0.3">
      <c r="A38" s="9">
        <v>13</v>
      </c>
      <c r="B38" s="91" t="s">
        <v>20</v>
      </c>
      <c r="C38" s="92"/>
      <c r="D38" s="93"/>
      <c r="E38" s="17">
        <v>284292.5</v>
      </c>
    </row>
    <row r="39" spans="1:6" ht="27.6" customHeight="1" thickBot="1" x14ac:dyDescent="0.3">
      <c r="A39" s="5">
        <v>14</v>
      </c>
      <c r="B39" s="122" t="s">
        <v>21</v>
      </c>
      <c r="C39" s="123"/>
      <c r="D39" s="124"/>
      <c r="E39" s="28">
        <v>559605.44999999995</v>
      </c>
      <c r="F39" s="22"/>
    </row>
    <row r="40" spans="1:6" ht="15.75" thickBot="1" x14ac:dyDescent="0.3">
      <c r="A40" s="9">
        <v>15</v>
      </c>
      <c r="B40" s="56" t="s">
        <v>28</v>
      </c>
      <c r="C40" s="57"/>
      <c r="D40" s="57"/>
      <c r="E40" s="58">
        <v>47205.89</v>
      </c>
      <c r="F40" s="22"/>
    </row>
    <row r="41" spans="1:6" ht="15.75" thickBot="1" x14ac:dyDescent="0.3">
      <c r="A41" s="5">
        <v>16</v>
      </c>
      <c r="B41" s="46" t="s">
        <v>22</v>
      </c>
      <c r="C41" s="47"/>
      <c r="D41" s="47"/>
      <c r="E41" s="8">
        <f>SUM(E39+E38+E37+E36+E35+E34+E30+E24+E23+E22+E16+E10+E9+E8+E40)</f>
        <v>4457036.97</v>
      </c>
    </row>
  </sheetData>
  <mergeCells count="32">
    <mergeCell ref="B16:D16"/>
    <mergeCell ref="B39:D39"/>
    <mergeCell ref="B38:D38"/>
    <mergeCell ref="B18:D18"/>
    <mergeCell ref="B24:D24"/>
    <mergeCell ref="B35:D35"/>
    <mergeCell ref="B36:D36"/>
    <mergeCell ref="B30:D30"/>
    <mergeCell ref="B34:D34"/>
    <mergeCell ref="B37:D37"/>
    <mergeCell ref="B33:D33"/>
    <mergeCell ref="B19:D19"/>
    <mergeCell ref="B20:D20"/>
    <mergeCell ref="B21:D21"/>
    <mergeCell ref="B23:D23"/>
    <mergeCell ref="B29:D29"/>
    <mergeCell ref="B10:D10"/>
    <mergeCell ref="B7:D7"/>
    <mergeCell ref="B9:D9"/>
    <mergeCell ref="B12:D12"/>
    <mergeCell ref="B15:D15"/>
    <mergeCell ref="B8:D8"/>
    <mergeCell ref="A1:E1"/>
    <mergeCell ref="A2:D2"/>
    <mergeCell ref="B3:D3"/>
    <mergeCell ref="B4:D4"/>
    <mergeCell ref="B5:D5"/>
    <mergeCell ref="B32:D32"/>
    <mergeCell ref="B26:D26"/>
    <mergeCell ref="B27:D27"/>
    <mergeCell ref="B28:D28"/>
    <mergeCell ref="B22:D22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topLeftCell="A7" workbookViewId="0">
      <selection activeCell="J16" sqref="J16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3.7109375" customWidth="1"/>
    <col min="7" max="7" width="11" hidden="1" customWidth="1"/>
    <col min="8" max="8" width="8.85546875" hidden="1" customWidth="1"/>
  </cols>
  <sheetData>
    <row r="1" spans="1:8" ht="33.6" customHeight="1" x14ac:dyDescent="0.25">
      <c r="A1" s="107" t="s">
        <v>73</v>
      </c>
      <c r="B1" s="107"/>
      <c r="C1" s="107"/>
      <c r="D1" s="107"/>
      <c r="E1" s="107"/>
    </row>
    <row r="2" spans="1:8" ht="15.75" customHeight="1" x14ac:dyDescent="0.25">
      <c r="A2" s="108"/>
      <c r="B2" s="108"/>
      <c r="C2" s="108"/>
      <c r="D2" s="108"/>
      <c r="E2" s="81"/>
    </row>
    <row r="3" spans="1:8" ht="14.45" customHeight="1" x14ac:dyDescent="0.25">
      <c r="A3" s="79">
        <v>1</v>
      </c>
      <c r="B3" s="119" t="s">
        <v>159</v>
      </c>
      <c r="C3" s="120"/>
      <c r="D3" s="121"/>
      <c r="E3" s="80">
        <f>SUM(G3:H3)</f>
        <v>3844960.62</v>
      </c>
      <c r="G3">
        <v>3828280.62</v>
      </c>
      <c r="H3">
        <v>16680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80">
        <f t="shared" ref="E4:E5" si="0">SUM(G4:H4)</f>
        <v>3650150.9</v>
      </c>
      <c r="G4">
        <v>3633470.9</v>
      </c>
      <c r="H4">
        <v>16680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80">
        <f t="shared" si="0"/>
        <v>723849.76000000024</v>
      </c>
      <c r="G5">
        <v>723534.76000000024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8.9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3.15" customHeight="1" thickBot="1" x14ac:dyDescent="0.3">
      <c r="A8" s="5">
        <v>1</v>
      </c>
      <c r="B8" s="110" t="s">
        <v>6</v>
      </c>
      <c r="C8" s="111"/>
      <c r="D8" s="112"/>
      <c r="E8" s="10">
        <v>268881.83</v>
      </c>
    </row>
    <row r="9" spans="1:8" ht="43.15" customHeight="1" thickBot="1" x14ac:dyDescent="0.3">
      <c r="A9" s="5">
        <v>2</v>
      </c>
      <c r="B9" s="113" t="s">
        <v>7</v>
      </c>
      <c r="C9" s="114"/>
      <c r="D9" s="115"/>
      <c r="E9" s="8">
        <v>201347.95</v>
      </c>
    </row>
    <row r="10" spans="1:8" ht="40.15" customHeight="1" x14ac:dyDescent="0.25">
      <c r="A10" s="23">
        <v>3</v>
      </c>
      <c r="B10" s="104" t="s">
        <v>8</v>
      </c>
      <c r="C10" s="105"/>
      <c r="D10" s="106"/>
      <c r="E10" s="28">
        <f>E11+118256.96</f>
        <v>338819.88</v>
      </c>
    </row>
    <row r="11" spans="1:8" x14ac:dyDescent="0.25">
      <c r="A11" s="24"/>
      <c r="B11" s="29" t="s">
        <v>9</v>
      </c>
      <c r="C11" s="30"/>
      <c r="D11" s="31"/>
      <c r="E11" s="32">
        <f>SUM(E12:E14)</f>
        <v>220562.91999999998</v>
      </c>
    </row>
    <row r="12" spans="1:8" s="63" customFormat="1" x14ac:dyDescent="0.25">
      <c r="A12" s="62"/>
      <c r="B12" s="146" t="s">
        <v>137</v>
      </c>
      <c r="C12" s="157"/>
      <c r="D12" s="158"/>
      <c r="E12" s="68">
        <v>189712.09</v>
      </c>
    </row>
    <row r="13" spans="1:8" x14ac:dyDescent="0.25">
      <c r="A13" s="33"/>
      <c r="B13" s="51" t="s">
        <v>122</v>
      </c>
      <c r="C13" s="52"/>
      <c r="D13" s="53"/>
      <c r="E13" s="35">
        <v>14731.55</v>
      </c>
    </row>
    <row r="14" spans="1:8" x14ac:dyDescent="0.25">
      <c r="A14" s="33"/>
      <c r="B14" s="141" t="s">
        <v>126</v>
      </c>
      <c r="C14" s="142"/>
      <c r="D14" s="143"/>
      <c r="E14" s="35">
        <v>16119.28</v>
      </c>
    </row>
    <row r="15" spans="1:8" ht="15.75" thickBot="1" x14ac:dyDescent="0.3">
      <c r="A15" s="21"/>
      <c r="B15" s="101"/>
      <c r="C15" s="102"/>
      <c r="D15" s="103"/>
      <c r="E15" s="36"/>
    </row>
    <row r="16" spans="1:8" ht="41.45" customHeight="1" x14ac:dyDescent="0.25">
      <c r="A16" s="37">
        <v>4</v>
      </c>
      <c r="B16" s="104" t="s">
        <v>10</v>
      </c>
      <c r="C16" s="105"/>
      <c r="D16" s="106"/>
      <c r="E16" s="28">
        <f>345801.12+97608.63</f>
        <v>443409.75</v>
      </c>
    </row>
    <row r="17" spans="1:5" x14ac:dyDescent="0.25">
      <c r="A17" s="24"/>
      <c r="B17" s="29" t="s">
        <v>9</v>
      </c>
      <c r="C17" s="30"/>
      <c r="D17" s="31"/>
      <c r="E17" s="32"/>
    </row>
    <row r="18" spans="1:5" ht="15.75" thickBot="1" x14ac:dyDescent="0.3">
      <c r="A18" s="38"/>
      <c r="B18" s="98"/>
      <c r="C18" s="99"/>
      <c r="D18" s="100"/>
      <c r="E18" s="18"/>
    </row>
    <row r="19" spans="1:5" ht="15.75" thickBot="1" x14ac:dyDescent="0.3">
      <c r="A19" s="5">
        <v>5</v>
      </c>
      <c r="B19" s="97" t="s">
        <v>11</v>
      </c>
      <c r="C19" s="97"/>
      <c r="D19" s="97"/>
      <c r="E19" s="17">
        <v>28967.02</v>
      </c>
    </row>
    <row r="20" spans="1:5" ht="28.9" customHeight="1" thickBot="1" x14ac:dyDescent="0.3">
      <c r="A20" s="25">
        <v>6</v>
      </c>
      <c r="B20" s="125" t="s">
        <v>12</v>
      </c>
      <c r="C20" s="126"/>
      <c r="D20" s="127"/>
      <c r="E20" s="39">
        <v>28620</v>
      </c>
    </row>
    <row r="21" spans="1:5" x14ac:dyDescent="0.25">
      <c r="A21" s="23">
        <v>7</v>
      </c>
      <c r="B21" s="131" t="s">
        <v>13</v>
      </c>
      <c r="C21" s="132"/>
      <c r="D21" s="133"/>
      <c r="E21" s="40">
        <f>SUM(E23:E26)</f>
        <v>417784.36</v>
      </c>
    </row>
    <row r="22" spans="1:5" ht="14.45" customHeight="1" x14ac:dyDescent="0.25">
      <c r="A22" s="24"/>
      <c r="B22" s="41" t="s">
        <v>14</v>
      </c>
      <c r="C22" s="14"/>
      <c r="D22" s="15"/>
      <c r="E22" s="42"/>
    </row>
    <row r="23" spans="1:5" x14ac:dyDescent="0.25">
      <c r="A23" s="33"/>
      <c r="B23" s="128" t="s">
        <v>15</v>
      </c>
      <c r="C23" s="128"/>
      <c r="D23" s="128"/>
      <c r="E23" s="13">
        <v>401615.04</v>
      </c>
    </row>
    <row r="24" spans="1:5" ht="14.45" customHeight="1" x14ac:dyDescent="0.25">
      <c r="A24" s="43"/>
      <c r="B24" s="128" t="s">
        <v>4</v>
      </c>
      <c r="C24" s="128"/>
      <c r="D24" s="128"/>
      <c r="E24" s="13">
        <v>15947.48</v>
      </c>
    </row>
    <row r="25" spans="1:5" x14ac:dyDescent="0.25">
      <c r="A25" s="44"/>
      <c r="B25" s="134" t="s">
        <v>16</v>
      </c>
      <c r="C25" s="135"/>
      <c r="D25" s="136"/>
      <c r="E25" s="13">
        <v>221.84</v>
      </c>
    </row>
    <row r="26" spans="1:5" ht="15.75" thickBot="1" x14ac:dyDescent="0.3">
      <c r="A26" s="45"/>
      <c r="B26" s="129" t="s">
        <v>17</v>
      </c>
      <c r="C26" s="129"/>
      <c r="D26" s="129"/>
      <c r="E26" s="16">
        <v>0</v>
      </c>
    </row>
    <row r="27" spans="1:5" ht="27.6" customHeight="1" x14ac:dyDescent="0.25">
      <c r="A27" s="23">
        <v>8</v>
      </c>
      <c r="B27" s="104" t="s">
        <v>18</v>
      </c>
      <c r="C27" s="105"/>
      <c r="D27" s="106"/>
      <c r="E27" s="40">
        <f>SUM(E29:E30)</f>
        <v>5435.04</v>
      </c>
    </row>
    <row r="28" spans="1:5" x14ac:dyDescent="0.25">
      <c r="A28" s="24"/>
      <c r="B28" s="41" t="s">
        <v>14</v>
      </c>
      <c r="C28" s="11"/>
      <c r="D28" s="12"/>
      <c r="E28" s="42"/>
    </row>
    <row r="29" spans="1:5" ht="14.45" customHeight="1" x14ac:dyDescent="0.25">
      <c r="A29" s="24"/>
      <c r="B29" s="130" t="s">
        <v>23</v>
      </c>
      <c r="C29" s="130"/>
      <c r="D29" s="130"/>
      <c r="E29" s="13">
        <v>5435.04</v>
      </c>
    </row>
    <row r="30" spans="1:5" ht="15.75" thickBot="1" x14ac:dyDescent="0.3">
      <c r="A30" s="25"/>
      <c r="B30" s="137" t="s">
        <v>24</v>
      </c>
      <c r="C30" s="137"/>
      <c r="D30" s="137"/>
      <c r="E30" s="16">
        <v>0</v>
      </c>
    </row>
    <row r="31" spans="1:5" ht="15.75" thickBot="1" x14ac:dyDescent="0.3">
      <c r="A31" s="9">
        <v>9</v>
      </c>
      <c r="B31" s="91" t="s">
        <v>1</v>
      </c>
      <c r="C31" s="92"/>
      <c r="D31" s="93"/>
      <c r="E31" s="17">
        <v>64505.04</v>
      </c>
    </row>
    <row r="32" spans="1:5" ht="15.75" thickBot="1" x14ac:dyDescent="0.3">
      <c r="A32" s="9">
        <v>10</v>
      </c>
      <c r="B32" s="91" t="s">
        <v>2</v>
      </c>
      <c r="C32" s="92"/>
      <c r="D32" s="93"/>
      <c r="E32" s="17">
        <v>29136</v>
      </c>
    </row>
    <row r="33" spans="1:6" ht="15.75" thickBot="1" x14ac:dyDescent="0.3">
      <c r="A33" s="9">
        <v>11</v>
      </c>
      <c r="B33" s="91" t="s">
        <v>3</v>
      </c>
      <c r="C33" s="92"/>
      <c r="D33" s="93"/>
      <c r="E33" s="17">
        <v>194658.92</v>
      </c>
    </row>
    <row r="34" spans="1:6" ht="15.75" thickBot="1" x14ac:dyDescent="0.3">
      <c r="A34" s="9">
        <v>12</v>
      </c>
      <c r="B34" s="91" t="s">
        <v>19</v>
      </c>
      <c r="C34" s="92"/>
      <c r="D34" s="93"/>
      <c r="E34" s="17">
        <v>67210.11</v>
      </c>
    </row>
    <row r="35" spans="1:6" ht="15.75" thickBot="1" x14ac:dyDescent="0.3">
      <c r="A35" s="9">
        <v>13</v>
      </c>
      <c r="B35" s="91" t="s">
        <v>20</v>
      </c>
      <c r="C35" s="92"/>
      <c r="D35" s="93"/>
      <c r="E35" s="17">
        <v>162697.15</v>
      </c>
    </row>
    <row r="36" spans="1:6" ht="27.6" customHeight="1" thickBot="1" x14ac:dyDescent="0.3">
      <c r="A36" s="5">
        <v>14</v>
      </c>
      <c r="B36" s="122" t="s">
        <v>21</v>
      </c>
      <c r="C36" s="123"/>
      <c r="D36" s="124"/>
      <c r="E36" s="28">
        <v>574647.39</v>
      </c>
      <c r="F36" s="22"/>
    </row>
    <row r="37" spans="1:6" ht="15.75" thickBot="1" x14ac:dyDescent="0.3">
      <c r="A37" s="9">
        <v>15</v>
      </c>
      <c r="B37" s="56" t="s">
        <v>28</v>
      </c>
      <c r="C37" s="57"/>
      <c r="D37" s="57"/>
      <c r="E37" s="58">
        <v>27015.33</v>
      </c>
      <c r="F37" s="22"/>
    </row>
    <row r="38" spans="1:6" ht="15.75" thickBot="1" x14ac:dyDescent="0.3">
      <c r="A38" s="5">
        <v>16</v>
      </c>
      <c r="B38" s="46" t="s">
        <v>22</v>
      </c>
      <c r="C38" s="47"/>
      <c r="D38" s="47"/>
      <c r="E38" s="8">
        <f>SUM(E36+E35+E34+E33+E32+E27+E31+E21+E20+E19+E16+E10+E9+E8+E37)</f>
        <v>2853135.7700000005</v>
      </c>
    </row>
    <row r="52" spans="2:2" x14ac:dyDescent="0.25">
      <c r="B52" s="3"/>
    </row>
  </sheetData>
  <mergeCells count="30">
    <mergeCell ref="A1:E1"/>
    <mergeCell ref="A2:D2"/>
    <mergeCell ref="B3:D3"/>
    <mergeCell ref="B4:D4"/>
    <mergeCell ref="B5:D5"/>
    <mergeCell ref="B35:D35"/>
    <mergeCell ref="B36:D36"/>
    <mergeCell ref="B10:D10"/>
    <mergeCell ref="B15:D15"/>
    <mergeCell ref="B7:D7"/>
    <mergeCell ref="B16:D16"/>
    <mergeCell ref="B34:D34"/>
    <mergeCell ref="B20:D20"/>
    <mergeCell ref="B18:D18"/>
    <mergeCell ref="B29:D29"/>
    <mergeCell ref="B24:D24"/>
    <mergeCell ref="B30:D30"/>
    <mergeCell ref="B33:D33"/>
    <mergeCell ref="B23:D23"/>
    <mergeCell ref="B31:D31"/>
    <mergeCell ref="B32:D32"/>
    <mergeCell ref="B26:D26"/>
    <mergeCell ref="B27:D27"/>
    <mergeCell ref="B8:D8"/>
    <mergeCell ref="B9:D9"/>
    <mergeCell ref="B12:D12"/>
    <mergeCell ref="B14:D14"/>
    <mergeCell ref="B25:D25"/>
    <mergeCell ref="B19:D19"/>
    <mergeCell ref="B21:D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7" workbookViewId="0">
      <selection activeCell="I21" sqref="I21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" bestFit="1" customWidth="1"/>
    <col min="7" max="7" width="12" hidden="1" customWidth="1"/>
    <col min="8" max="8" width="13.5703125" hidden="1" customWidth="1"/>
  </cols>
  <sheetData>
    <row r="1" spans="1:8" ht="34.9" customHeight="1" x14ac:dyDescent="0.25">
      <c r="A1" s="107" t="s">
        <v>33</v>
      </c>
      <c r="B1" s="107"/>
      <c r="C1" s="107"/>
      <c r="D1" s="107"/>
      <c r="E1" s="107"/>
    </row>
    <row r="2" spans="1:8" ht="15.75" customHeight="1" x14ac:dyDescent="0.25">
      <c r="A2" s="108"/>
      <c r="B2" s="108"/>
      <c r="C2" s="108"/>
      <c r="D2" s="108"/>
      <c r="E2" s="81"/>
    </row>
    <row r="3" spans="1:8" ht="14.45" customHeight="1" x14ac:dyDescent="0.25">
      <c r="A3" s="79">
        <v>1</v>
      </c>
      <c r="B3" s="116" t="s">
        <v>159</v>
      </c>
      <c r="C3" s="117"/>
      <c r="D3" s="118"/>
      <c r="E3" s="80">
        <f>G3+H3</f>
        <v>3352018.45</v>
      </c>
      <c r="G3">
        <v>3311722.45</v>
      </c>
      <c r="H3">
        <v>40296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76">
        <f t="shared" ref="E4" si="0">G4+H4</f>
        <v>3308564.0400000005</v>
      </c>
      <c r="G4">
        <v>3244268.0400000005</v>
      </c>
      <c r="H4">
        <v>64296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76">
        <f>G5+H5</f>
        <v>420648.23999999976</v>
      </c>
      <c r="G5">
        <v>413583.23999999976</v>
      </c>
      <c r="H5">
        <v>7065</v>
      </c>
    </row>
    <row r="6" spans="1:8" ht="15.75" thickBot="1" x14ac:dyDescent="0.3">
      <c r="A6" s="4"/>
      <c r="B6" s="6"/>
      <c r="C6" s="7"/>
      <c r="D6" s="6"/>
      <c r="E6" s="7"/>
    </row>
    <row r="7" spans="1:8" ht="27.6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1.45" customHeight="1" thickBot="1" x14ac:dyDescent="0.3">
      <c r="A8" s="5">
        <v>1</v>
      </c>
      <c r="B8" s="110" t="s">
        <v>6</v>
      </c>
      <c r="C8" s="111"/>
      <c r="D8" s="112"/>
      <c r="E8" s="10">
        <v>262423.34999999998</v>
      </c>
    </row>
    <row r="9" spans="1:8" ht="41.45" customHeight="1" thickBot="1" x14ac:dyDescent="0.3">
      <c r="A9" s="5">
        <v>2</v>
      </c>
      <c r="B9" s="113" t="s">
        <v>7</v>
      </c>
      <c r="C9" s="114"/>
      <c r="D9" s="115"/>
      <c r="E9" s="8">
        <v>165039.32999999999</v>
      </c>
    </row>
    <row r="10" spans="1:8" ht="41.45" customHeight="1" x14ac:dyDescent="0.25">
      <c r="A10" s="23">
        <v>3</v>
      </c>
      <c r="B10" s="104" t="s">
        <v>8</v>
      </c>
      <c r="C10" s="105"/>
      <c r="D10" s="106"/>
      <c r="E10" s="28">
        <v>1746386.42</v>
      </c>
    </row>
    <row r="11" spans="1:8" x14ac:dyDescent="0.25">
      <c r="A11" s="24"/>
      <c r="B11" s="29" t="s">
        <v>9</v>
      </c>
      <c r="C11" s="30"/>
      <c r="D11" s="31"/>
      <c r="E11" s="32">
        <f>SUM(E12:E15)</f>
        <v>1673882.1400000001</v>
      </c>
    </row>
    <row r="12" spans="1:8" s="63" customFormat="1" x14ac:dyDescent="0.25">
      <c r="A12" s="62"/>
      <c r="B12" s="146" t="s">
        <v>152</v>
      </c>
      <c r="C12" s="157"/>
      <c r="D12" s="158"/>
      <c r="E12" s="68">
        <v>161852.01999999999</v>
      </c>
    </row>
    <row r="13" spans="1:8" s="63" customFormat="1" x14ac:dyDescent="0.25">
      <c r="A13" s="62"/>
      <c r="B13" s="146" t="s">
        <v>128</v>
      </c>
      <c r="C13" s="147"/>
      <c r="D13" s="148"/>
      <c r="E13" s="68">
        <v>504950.15</v>
      </c>
    </row>
    <row r="14" spans="1:8" x14ac:dyDescent="0.25">
      <c r="A14" s="33"/>
      <c r="B14" s="94" t="s">
        <v>83</v>
      </c>
      <c r="C14" s="144"/>
      <c r="D14" s="145"/>
      <c r="E14" s="35">
        <v>970940.67</v>
      </c>
    </row>
    <row r="15" spans="1:8" ht="15.75" thickBot="1" x14ac:dyDescent="0.3">
      <c r="A15" s="21"/>
      <c r="B15" s="138" t="s">
        <v>92</v>
      </c>
      <c r="C15" s="139"/>
      <c r="D15" s="140"/>
      <c r="E15" s="48">
        <v>36139.300000000003</v>
      </c>
    </row>
    <row r="16" spans="1:8" ht="40.9" customHeight="1" x14ac:dyDescent="0.25">
      <c r="A16" s="37">
        <v>4</v>
      </c>
      <c r="B16" s="104" t="s">
        <v>10</v>
      </c>
      <c r="C16" s="105"/>
      <c r="D16" s="106"/>
      <c r="E16" s="28">
        <f>282799.63+80007.07</f>
        <v>362806.7</v>
      </c>
    </row>
    <row r="17" spans="1:5" ht="16.5" customHeight="1" x14ac:dyDescent="0.25">
      <c r="A17" s="24"/>
      <c r="B17" s="29" t="s">
        <v>9</v>
      </c>
      <c r="C17" s="30"/>
      <c r="D17" s="31"/>
      <c r="E17" s="32"/>
    </row>
    <row r="18" spans="1:5" x14ac:dyDescent="0.25">
      <c r="A18" s="33"/>
      <c r="B18" s="152"/>
      <c r="C18" s="153"/>
      <c r="D18" s="154"/>
      <c r="E18" s="34"/>
    </row>
    <row r="19" spans="1:5" x14ac:dyDescent="0.25">
      <c r="A19" s="33"/>
      <c r="B19" s="152"/>
      <c r="C19" s="155"/>
      <c r="D19" s="156"/>
      <c r="E19" s="34"/>
    </row>
    <row r="20" spans="1:5" x14ac:dyDescent="0.25">
      <c r="A20" s="33"/>
      <c r="B20" s="149"/>
      <c r="C20" s="150"/>
      <c r="D20" s="151"/>
      <c r="E20" s="35"/>
    </row>
    <row r="21" spans="1:5" ht="15.75" thickBot="1" x14ac:dyDescent="0.3">
      <c r="A21" s="38"/>
      <c r="B21" s="98"/>
      <c r="C21" s="99"/>
      <c r="D21" s="100"/>
      <c r="E21" s="18"/>
    </row>
    <row r="22" spans="1:5" ht="15.75" thickBot="1" x14ac:dyDescent="0.3">
      <c r="A22" s="5">
        <v>5</v>
      </c>
      <c r="B22" s="97" t="s">
        <v>11</v>
      </c>
      <c r="C22" s="97"/>
      <c r="D22" s="97"/>
      <c r="E22" s="17">
        <v>0</v>
      </c>
    </row>
    <row r="23" spans="1:5" ht="26.45" customHeight="1" thickBot="1" x14ac:dyDescent="0.3">
      <c r="A23" s="25">
        <v>6</v>
      </c>
      <c r="B23" s="125" t="s">
        <v>12</v>
      </c>
      <c r="C23" s="126"/>
      <c r="D23" s="127"/>
      <c r="E23" s="39">
        <v>11430</v>
      </c>
    </row>
    <row r="24" spans="1:5" x14ac:dyDescent="0.25">
      <c r="A24" s="23">
        <v>7</v>
      </c>
      <c r="B24" s="131" t="s">
        <v>13</v>
      </c>
      <c r="C24" s="132"/>
      <c r="D24" s="133"/>
      <c r="E24" s="40">
        <f>SUM(E26:E29)</f>
        <v>555209.71999999986</v>
      </c>
    </row>
    <row r="25" spans="1:5" ht="14.45" customHeight="1" x14ac:dyDescent="0.25">
      <c r="A25" s="24"/>
      <c r="B25" s="41" t="s">
        <v>14</v>
      </c>
      <c r="C25" s="14"/>
      <c r="D25" s="15"/>
      <c r="E25" s="42"/>
    </row>
    <row r="26" spans="1:5" x14ac:dyDescent="0.25">
      <c r="A26" s="33"/>
      <c r="B26" s="128" t="s">
        <v>15</v>
      </c>
      <c r="C26" s="128"/>
      <c r="D26" s="128"/>
      <c r="E26" s="13">
        <v>534253.43999999994</v>
      </c>
    </row>
    <row r="27" spans="1:5" ht="14.45" customHeight="1" x14ac:dyDescent="0.25">
      <c r="A27" s="43"/>
      <c r="B27" s="128" t="s">
        <v>4</v>
      </c>
      <c r="C27" s="128"/>
      <c r="D27" s="128"/>
      <c r="E27" s="13">
        <v>20734.439999999999</v>
      </c>
    </row>
    <row r="28" spans="1:5" x14ac:dyDescent="0.25">
      <c r="A28" s="44"/>
      <c r="B28" s="134" t="s">
        <v>16</v>
      </c>
      <c r="C28" s="135"/>
      <c r="D28" s="136"/>
      <c r="E28" s="13">
        <v>221.84</v>
      </c>
    </row>
    <row r="29" spans="1:5" ht="14.45" customHeight="1" thickBot="1" x14ac:dyDescent="0.3">
      <c r="A29" s="45"/>
      <c r="B29" s="129" t="s">
        <v>17</v>
      </c>
      <c r="C29" s="129"/>
      <c r="D29" s="129"/>
      <c r="E29" s="16">
        <v>0</v>
      </c>
    </row>
    <row r="30" spans="1:5" ht="28.15" customHeight="1" x14ac:dyDescent="0.25">
      <c r="A30" s="23">
        <v>8</v>
      </c>
      <c r="B30" s="104" t="s">
        <v>18</v>
      </c>
      <c r="C30" s="105"/>
      <c r="D30" s="106"/>
      <c r="E30" s="40">
        <f>SUM(E32:E33)</f>
        <v>3199.2</v>
      </c>
    </row>
    <row r="31" spans="1:5" x14ac:dyDescent="0.25">
      <c r="A31" s="24"/>
      <c r="B31" s="41" t="s">
        <v>14</v>
      </c>
      <c r="C31" s="11"/>
      <c r="D31" s="12"/>
      <c r="E31" s="42"/>
    </row>
    <row r="32" spans="1:5" x14ac:dyDescent="0.25">
      <c r="A32" s="24"/>
      <c r="B32" s="130" t="s">
        <v>23</v>
      </c>
      <c r="C32" s="130"/>
      <c r="D32" s="130"/>
      <c r="E32" s="13">
        <v>3199.2</v>
      </c>
    </row>
    <row r="33" spans="1:6" ht="15.75" thickBot="1" x14ac:dyDescent="0.3">
      <c r="A33" s="25"/>
      <c r="B33" s="137" t="s">
        <v>24</v>
      </c>
      <c r="C33" s="137"/>
      <c r="D33" s="137"/>
      <c r="E33" s="16">
        <v>0</v>
      </c>
    </row>
    <row r="34" spans="1:6" ht="14.45" customHeight="1" thickBot="1" x14ac:dyDescent="0.3">
      <c r="A34" s="9">
        <v>9</v>
      </c>
      <c r="B34" s="91" t="s">
        <v>1</v>
      </c>
      <c r="C34" s="92"/>
      <c r="D34" s="93"/>
      <c r="E34" s="17">
        <v>52937.4</v>
      </c>
    </row>
    <row r="35" spans="1:6" ht="15.75" thickBot="1" x14ac:dyDescent="0.3">
      <c r="A35" s="9">
        <v>10</v>
      </c>
      <c r="B35" s="91" t="s">
        <v>2</v>
      </c>
      <c r="C35" s="92"/>
      <c r="D35" s="93"/>
      <c r="E35" s="17">
        <v>23126.7</v>
      </c>
    </row>
    <row r="36" spans="1:6" ht="15.75" thickBot="1" x14ac:dyDescent="0.3">
      <c r="A36" s="9">
        <v>11</v>
      </c>
      <c r="B36" s="91" t="s">
        <v>3</v>
      </c>
      <c r="C36" s="92"/>
      <c r="D36" s="93"/>
      <c r="E36" s="17">
        <v>159556.5</v>
      </c>
    </row>
    <row r="37" spans="1:6" ht="15.75" thickBot="1" x14ac:dyDescent="0.3">
      <c r="A37" s="9">
        <v>12</v>
      </c>
      <c r="B37" s="91" t="s">
        <v>19</v>
      </c>
      <c r="C37" s="92"/>
      <c r="D37" s="93"/>
      <c r="E37" s="17">
        <v>60010.83</v>
      </c>
    </row>
    <row r="38" spans="1:6" ht="15.75" thickBot="1" x14ac:dyDescent="0.3">
      <c r="A38" s="9">
        <v>13</v>
      </c>
      <c r="B38" s="91" t="s">
        <v>20</v>
      </c>
      <c r="C38" s="92"/>
      <c r="D38" s="93"/>
      <c r="E38" s="17">
        <v>133520.95999999999</v>
      </c>
    </row>
    <row r="39" spans="1:6" ht="28.15" customHeight="1" thickBot="1" x14ac:dyDescent="0.3">
      <c r="A39" s="5">
        <v>14</v>
      </c>
      <c r="B39" s="122" t="s">
        <v>21</v>
      </c>
      <c r="C39" s="123"/>
      <c r="D39" s="124"/>
      <c r="E39" s="19">
        <v>304751.93</v>
      </c>
      <c r="F39" s="22"/>
    </row>
    <row r="40" spans="1:6" ht="15.75" thickBot="1" x14ac:dyDescent="0.3">
      <c r="A40" s="9">
        <v>15</v>
      </c>
      <c r="B40" s="56" t="s">
        <v>28</v>
      </c>
      <c r="C40" s="57"/>
      <c r="D40" s="57"/>
      <c r="E40" s="58">
        <v>22170.74</v>
      </c>
      <c r="F40" s="22"/>
    </row>
    <row r="41" spans="1:6" ht="15.75" thickBot="1" x14ac:dyDescent="0.3">
      <c r="A41" s="5">
        <v>16</v>
      </c>
      <c r="B41" s="46" t="s">
        <v>22</v>
      </c>
      <c r="C41" s="47"/>
      <c r="D41" s="47"/>
      <c r="E41" s="8">
        <f>SUM(E39+E38+E37+E36+E35+E34+E30+E24+E23+E22+E16+E10+E9+E8+E40)</f>
        <v>3862569.78</v>
      </c>
    </row>
  </sheetData>
  <mergeCells count="34">
    <mergeCell ref="B7:D7"/>
    <mergeCell ref="B10:D10"/>
    <mergeCell ref="B8:D8"/>
    <mergeCell ref="B9:D9"/>
    <mergeCell ref="B39:D39"/>
    <mergeCell ref="B27:D27"/>
    <mergeCell ref="B28:D28"/>
    <mergeCell ref="B29:D29"/>
    <mergeCell ref="B32:D32"/>
    <mergeCell ref="B34:D34"/>
    <mergeCell ref="B36:D36"/>
    <mergeCell ref="B37:D37"/>
    <mergeCell ref="B35:D35"/>
    <mergeCell ref="B38:D38"/>
    <mergeCell ref="B12:D12"/>
    <mergeCell ref="B13:D13"/>
    <mergeCell ref="A1:E1"/>
    <mergeCell ref="A2:D2"/>
    <mergeCell ref="B3:D3"/>
    <mergeCell ref="B4:D4"/>
    <mergeCell ref="B5:D5"/>
    <mergeCell ref="B14:D14"/>
    <mergeCell ref="B20:D20"/>
    <mergeCell ref="B21:D21"/>
    <mergeCell ref="B15:D15"/>
    <mergeCell ref="B18:D18"/>
    <mergeCell ref="B19:D19"/>
    <mergeCell ref="B16:D16"/>
    <mergeCell ref="B22:D22"/>
    <mergeCell ref="B24:D24"/>
    <mergeCell ref="B26:D26"/>
    <mergeCell ref="B30:D30"/>
    <mergeCell ref="B33:D33"/>
    <mergeCell ref="B23:D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8" workbookViewId="0">
      <selection activeCell="M13" sqref="M13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" bestFit="1" customWidth="1"/>
    <col min="7" max="8" width="0" hidden="1" customWidth="1"/>
  </cols>
  <sheetData>
    <row r="1" spans="1:8" ht="34.5" customHeight="1" x14ac:dyDescent="0.25">
      <c r="A1" s="107" t="s">
        <v>34</v>
      </c>
      <c r="B1" s="107"/>
      <c r="C1" s="107"/>
      <c r="D1" s="107"/>
      <c r="E1" s="107"/>
    </row>
    <row r="2" spans="1:8" ht="15.75" customHeight="1" x14ac:dyDescent="0.25">
      <c r="A2" s="108"/>
      <c r="B2" s="108"/>
      <c r="C2" s="108"/>
      <c r="D2" s="108"/>
      <c r="E2" s="81"/>
    </row>
    <row r="3" spans="1:8" ht="14.45" customHeight="1" x14ac:dyDescent="0.25">
      <c r="A3" s="79">
        <v>1</v>
      </c>
      <c r="B3" s="116" t="s">
        <v>159</v>
      </c>
      <c r="C3" s="117"/>
      <c r="D3" s="118"/>
      <c r="E3" s="80">
        <f>G3+H3</f>
        <v>2921435.92</v>
      </c>
      <c r="G3">
        <v>2910455.92</v>
      </c>
      <c r="H3">
        <v>10980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76">
        <f t="shared" ref="E4" si="0">G4+H4</f>
        <v>2845350.9899999998</v>
      </c>
      <c r="G4">
        <v>2834370.9899999998</v>
      </c>
      <c r="H4">
        <v>10980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76">
        <f>G5+H5</f>
        <v>469805.18000000017</v>
      </c>
      <c r="G5">
        <v>469805.18000000017</v>
      </c>
      <c r="H5">
        <v>0</v>
      </c>
    </row>
    <row r="6" spans="1:8" ht="15.75" thickBot="1" x14ac:dyDescent="0.3">
      <c r="A6" s="4"/>
      <c r="B6" s="6"/>
      <c r="C6" s="7"/>
      <c r="D6" s="6"/>
      <c r="E6" s="7"/>
    </row>
    <row r="7" spans="1:8" ht="30.6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2" customHeight="1" thickBot="1" x14ac:dyDescent="0.3">
      <c r="A8" s="5">
        <v>1</v>
      </c>
      <c r="B8" s="110" t="s">
        <v>6</v>
      </c>
      <c r="C8" s="111"/>
      <c r="D8" s="112"/>
      <c r="E8" s="10">
        <v>195587.57</v>
      </c>
    </row>
    <row r="9" spans="1:8" ht="42" customHeight="1" thickBot="1" x14ac:dyDescent="0.3">
      <c r="A9" s="5">
        <v>2</v>
      </c>
      <c r="B9" s="113" t="s">
        <v>7</v>
      </c>
      <c r="C9" s="114"/>
      <c r="D9" s="115"/>
      <c r="E9" s="8">
        <v>151836.16</v>
      </c>
    </row>
    <row r="10" spans="1:8" ht="42" customHeight="1" x14ac:dyDescent="0.25">
      <c r="A10" s="23">
        <v>3</v>
      </c>
      <c r="B10" s="104" t="s">
        <v>8</v>
      </c>
      <c r="C10" s="105"/>
      <c r="D10" s="106"/>
      <c r="E10" s="28">
        <f>78460.14+E11</f>
        <v>458838.04000000004</v>
      </c>
    </row>
    <row r="11" spans="1:8" x14ac:dyDescent="0.25">
      <c r="A11" s="24"/>
      <c r="B11" s="29" t="s">
        <v>9</v>
      </c>
      <c r="C11" s="30"/>
      <c r="D11" s="31"/>
      <c r="E11" s="32">
        <f>E12</f>
        <v>380377.9</v>
      </c>
    </row>
    <row r="12" spans="1:8" x14ac:dyDescent="0.25">
      <c r="A12" s="33"/>
      <c r="B12" s="94" t="s">
        <v>26</v>
      </c>
      <c r="C12" s="95"/>
      <c r="D12" s="96"/>
      <c r="E12" s="34">
        <v>380377.9</v>
      </c>
    </row>
    <row r="13" spans="1:8" ht="15.75" thickBot="1" x14ac:dyDescent="0.3">
      <c r="A13" s="21"/>
      <c r="B13" s="101"/>
      <c r="C13" s="102"/>
      <c r="D13" s="103"/>
      <c r="E13" s="36"/>
    </row>
    <row r="14" spans="1:8" ht="42.6" customHeight="1" x14ac:dyDescent="0.25">
      <c r="A14" s="37">
        <v>4</v>
      </c>
      <c r="B14" s="104" t="s">
        <v>10</v>
      </c>
      <c r="C14" s="105"/>
      <c r="D14" s="106"/>
      <c r="E14" s="28">
        <f>267671.21+73606.53</f>
        <v>341277.74</v>
      </c>
    </row>
    <row r="15" spans="1:8" x14ac:dyDescent="0.25">
      <c r="A15" s="24"/>
      <c r="B15" s="29" t="s">
        <v>9</v>
      </c>
      <c r="C15" s="30"/>
      <c r="D15" s="31"/>
      <c r="E15" s="32"/>
    </row>
    <row r="16" spans="1:8" ht="15.75" thickBot="1" x14ac:dyDescent="0.3">
      <c r="A16" s="38"/>
      <c r="B16" s="98"/>
      <c r="C16" s="99"/>
      <c r="D16" s="100"/>
      <c r="E16" s="18"/>
    </row>
    <row r="17" spans="1:5" ht="15.75" thickBot="1" x14ac:dyDescent="0.3">
      <c r="A17" s="5">
        <v>5</v>
      </c>
      <c r="B17" s="97" t="s">
        <v>11</v>
      </c>
      <c r="C17" s="97"/>
      <c r="D17" s="97"/>
      <c r="E17" s="17">
        <v>24655.54</v>
      </c>
    </row>
    <row r="18" spans="1:5" ht="27.6" customHeight="1" thickBot="1" x14ac:dyDescent="0.3">
      <c r="A18" s="25">
        <v>6</v>
      </c>
      <c r="B18" s="125" t="s">
        <v>12</v>
      </c>
      <c r="C18" s="126"/>
      <c r="D18" s="127"/>
      <c r="E18" s="39">
        <v>21600</v>
      </c>
    </row>
    <row r="19" spans="1:5" ht="14.45" customHeight="1" x14ac:dyDescent="0.25">
      <c r="A19" s="23">
        <v>7</v>
      </c>
      <c r="B19" s="131" t="s">
        <v>13</v>
      </c>
      <c r="C19" s="132"/>
      <c r="D19" s="133"/>
      <c r="E19" s="40">
        <f>SUM(E21:E24)</f>
        <v>313338.27</v>
      </c>
    </row>
    <row r="20" spans="1:5" x14ac:dyDescent="0.25">
      <c r="A20" s="24"/>
      <c r="B20" s="41" t="s">
        <v>14</v>
      </c>
      <c r="C20" s="14"/>
      <c r="D20" s="15"/>
      <c r="E20" s="42"/>
    </row>
    <row r="21" spans="1:5" ht="14.45" customHeight="1" x14ac:dyDescent="0.25">
      <c r="A21" s="33"/>
      <c r="B21" s="128" t="s">
        <v>15</v>
      </c>
      <c r="C21" s="128"/>
      <c r="D21" s="128"/>
      <c r="E21" s="13">
        <v>301211.28000000003</v>
      </c>
    </row>
    <row r="22" spans="1:5" x14ac:dyDescent="0.25">
      <c r="A22" s="43"/>
      <c r="B22" s="128" t="s">
        <v>4</v>
      </c>
      <c r="C22" s="128"/>
      <c r="D22" s="128"/>
      <c r="E22" s="13">
        <v>11960.61</v>
      </c>
    </row>
    <row r="23" spans="1:5" ht="14.45" customHeight="1" x14ac:dyDescent="0.25">
      <c r="A23" s="44"/>
      <c r="B23" s="134" t="s">
        <v>16</v>
      </c>
      <c r="C23" s="135"/>
      <c r="D23" s="136"/>
      <c r="E23" s="13">
        <v>166.38</v>
      </c>
    </row>
    <row r="24" spans="1:5" ht="15.75" thickBot="1" x14ac:dyDescent="0.3">
      <c r="A24" s="45"/>
      <c r="B24" s="129" t="s">
        <v>17</v>
      </c>
      <c r="C24" s="129"/>
      <c r="D24" s="129"/>
      <c r="E24" s="16">
        <v>0</v>
      </c>
    </row>
    <row r="25" spans="1:5" ht="28.15" customHeight="1" x14ac:dyDescent="0.25">
      <c r="A25" s="23">
        <v>8</v>
      </c>
      <c r="B25" s="104" t="s">
        <v>18</v>
      </c>
      <c r="C25" s="105"/>
      <c r="D25" s="106"/>
      <c r="E25" s="40">
        <f>SUM(E27:E28)</f>
        <v>6900</v>
      </c>
    </row>
    <row r="26" spans="1:5" x14ac:dyDescent="0.25">
      <c r="A26" s="24"/>
      <c r="B26" s="41" t="s">
        <v>14</v>
      </c>
      <c r="C26" s="11"/>
      <c r="D26" s="12"/>
      <c r="E26" s="42"/>
    </row>
    <row r="27" spans="1:5" x14ac:dyDescent="0.25">
      <c r="A27" s="24"/>
      <c r="B27" s="130" t="s">
        <v>23</v>
      </c>
      <c r="C27" s="130"/>
      <c r="D27" s="130"/>
      <c r="E27" s="13">
        <v>5520</v>
      </c>
    </row>
    <row r="28" spans="1:5" ht="14.45" customHeight="1" thickBot="1" x14ac:dyDescent="0.3">
      <c r="A28" s="25"/>
      <c r="B28" s="137" t="s">
        <v>24</v>
      </c>
      <c r="C28" s="137"/>
      <c r="D28" s="137"/>
      <c r="E28" s="16">
        <v>1380</v>
      </c>
    </row>
    <row r="29" spans="1:5" ht="15.75" thickBot="1" x14ac:dyDescent="0.3">
      <c r="A29" s="9">
        <v>9</v>
      </c>
      <c r="B29" s="91" t="s">
        <v>1</v>
      </c>
      <c r="C29" s="92"/>
      <c r="D29" s="93"/>
      <c r="E29" s="17">
        <v>48572.28</v>
      </c>
    </row>
    <row r="30" spans="1:5" ht="15.75" thickBot="1" x14ac:dyDescent="0.3">
      <c r="A30" s="9">
        <v>10</v>
      </c>
      <c r="B30" s="91" t="s">
        <v>2</v>
      </c>
      <c r="C30" s="92"/>
      <c r="D30" s="93"/>
      <c r="E30" s="17">
        <v>21852</v>
      </c>
    </row>
    <row r="31" spans="1:5" ht="15.75" thickBot="1" x14ac:dyDescent="0.3">
      <c r="A31" s="9">
        <v>11</v>
      </c>
      <c r="B31" s="91" t="s">
        <v>3</v>
      </c>
      <c r="C31" s="92"/>
      <c r="D31" s="93"/>
      <c r="E31" s="17">
        <v>146791.98000000001</v>
      </c>
    </row>
    <row r="32" spans="1:5" ht="15.75" thickBot="1" x14ac:dyDescent="0.3">
      <c r="A32" s="9">
        <v>12</v>
      </c>
      <c r="B32" s="91" t="s">
        <v>19</v>
      </c>
      <c r="C32" s="92"/>
      <c r="D32" s="93"/>
      <c r="E32" s="17">
        <v>52428.76</v>
      </c>
    </row>
    <row r="33" spans="1:6" ht="15.75" thickBot="1" x14ac:dyDescent="0.3">
      <c r="A33" s="9">
        <v>13</v>
      </c>
      <c r="B33" s="91" t="s">
        <v>20</v>
      </c>
      <c r="C33" s="92"/>
      <c r="D33" s="93"/>
      <c r="E33" s="17">
        <v>122511.01</v>
      </c>
    </row>
    <row r="34" spans="1:6" ht="30" customHeight="1" thickBot="1" x14ac:dyDescent="0.3">
      <c r="A34" s="5">
        <v>14</v>
      </c>
      <c r="B34" s="122" t="s">
        <v>21</v>
      </c>
      <c r="C34" s="123"/>
      <c r="D34" s="124"/>
      <c r="E34" s="19">
        <v>236586.41</v>
      </c>
      <c r="F34" s="22"/>
    </row>
    <row r="35" spans="1:6" ht="15.75" thickBot="1" x14ac:dyDescent="0.3">
      <c r="A35" s="9">
        <v>15</v>
      </c>
      <c r="B35" s="56" t="s">
        <v>28</v>
      </c>
      <c r="C35" s="57"/>
      <c r="D35" s="57"/>
      <c r="E35" s="58">
        <v>20342.57</v>
      </c>
      <c r="F35" s="22"/>
    </row>
    <row r="36" spans="1:6" ht="15.75" thickBot="1" x14ac:dyDescent="0.3">
      <c r="A36" s="5">
        <v>16</v>
      </c>
      <c r="B36" s="46" t="s">
        <v>22</v>
      </c>
      <c r="C36" s="47"/>
      <c r="D36" s="47"/>
      <c r="E36" s="8">
        <f>SUM(E34+E33+E32+E31+E30+E29+E25+E19+E18+E17+E14+E10+E9+E8+E35)</f>
        <v>2163118.33</v>
      </c>
    </row>
  </sheetData>
  <mergeCells count="29">
    <mergeCell ref="B34:D34"/>
    <mergeCell ref="B33:D33"/>
    <mergeCell ref="B19:D19"/>
    <mergeCell ref="B21:D21"/>
    <mergeCell ref="B22:D22"/>
    <mergeCell ref="B23:D23"/>
    <mergeCell ref="B25:D25"/>
    <mergeCell ref="B28:D28"/>
    <mergeCell ref="B30:D30"/>
    <mergeCell ref="B31:D31"/>
    <mergeCell ref="B29:D29"/>
    <mergeCell ref="B32:D32"/>
    <mergeCell ref="B24:D24"/>
    <mergeCell ref="B27:D27"/>
    <mergeCell ref="A1:E1"/>
    <mergeCell ref="A2:D2"/>
    <mergeCell ref="B3:D3"/>
    <mergeCell ref="B4:D4"/>
    <mergeCell ref="B5:D5"/>
    <mergeCell ref="B18:D18"/>
    <mergeCell ref="B12:D12"/>
    <mergeCell ref="B17:D17"/>
    <mergeCell ref="B16:D16"/>
    <mergeCell ref="B7:D7"/>
    <mergeCell ref="B10:D10"/>
    <mergeCell ref="B13:D13"/>
    <mergeCell ref="B14:D14"/>
    <mergeCell ref="B8:D8"/>
    <mergeCell ref="B9:D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6" workbookViewId="0">
      <selection activeCell="K10" sqref="K10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" bestFit="1" customWidth="1"/>
    <col min="7" max="8" width="0" hidden="1" customWidth="1"/>
  </cols>
  <sheetData>
    <row r="1" spans="1:8" ht="34.9" customHeight="1" x14ac:dyDescent="0.25">
      <c r="A1" s="107" t="s">
        <v>35</v>
      </c>
      <c r="B1" s="107"/>
      <c r="C1" s="107"/>
      <c r="D1" s="107"/>
      <c r="E1" s="107"/>
    </row>
    <row r="2" spans="1:8" ht="15.75" customHeight="1" x14ac:dyDescent="0.25">
      <c r="A2" s="108"/>
      <c r="B2" s="108"/>
      <c r="C2" s="108"/>
      <c r="D2" s="108"/>
      <c r="E2" s="81"/>
    </row>
    <row r="3" spans="1:8" ht="14.45" customHeight="1" x14ac:dyDescent="0.25">
      <c r="A3" s="79">
        <v>1</v>
      </c>
      <c r="B3" s="116" t="s">
        <v>159</v>
      </c>
      <c r="C3" s="117"/>
      <c r="D3" s="118"/>
      <c r="E3" s="80">
        <f>G3+H3</f>
        <v>3357780.9000000004</v>
      </c>
      <c r="G3">
        <v>3341484.9000000004</v>
      </c>
      <c r="H3">
        <v>16296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76">
        <f t="shared" ref="E4" si="0">G4+H4</f>
        <v>3343914.3800000004</v>
      </c>
      <c r="G4">
        <v>3327618.3800000004</v>
      </c>
      <c r="H4">
        <v>16296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76">
        <f>G5+H5</f>
        <v>402754</v>
      </c>
      <c r="G5">
        <v>402439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8.9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5.6" customHeight="1" thickBot="1" x14ac:dyDescent="0.3">
      <c r="A8" s="5">
        <v>1</v>
      </c>
      <c r="B8" s="110" t="s">
        <v>6</v>
      </c>
      <c r="C8" s="111"/>
      <c r="D8" s="112"/>
      <c r="E8" s="10">
        <v>222143.35</v>
      </c>
    </row>
    <row r="9" spans="1:8" ht="45.6" customHeight="1" thickBot="1" x14ac:dyDescent="0.3">
      <c r="A9" s="5">
        <v>2</v>
      </c>
      <c r="B9" s="113" t="s">
        <v>7</v>
      </c>
      <c r="C9" s="114"/>
      <c r="D9" s="115"/>
      <c r="E9" s="8">
        <v>165039.34</v>
      </c>
    </row>
    <row r="10" spans="1:8" ht="41.45" customHeight="1" x14ac:dyDescent="0.25">
      <c r="A10" s="23">
        <v>3</v>
      </c>
      <c r="B10" s="104" t="s">
        <v>8</v>
      </c>
      <c r="C10" s="105"/>
      <c r="D10" s="106"/>
      <c r="E10" s="28">
        <f>E11+268567.34</f>
        <v>956723.93000000017</v>
      </c>
    </row>
    <row r="11" spans="1:8" x14ac:dyDescent="0.25">
      <c r="A11" s="24"/>
      <c r="B11" s="29" t="s">
        <v>9</v>
      </c>
      <c r="C11" s="30"/>
      <c r="D11" s="31"/>
      <c r="E11" s="32">
        <f>SUM(E12:E14)</f>
        <v>688156.59000000008</v>
      </c>
    </row>
    <row r="12" spans="1:8" s="63" customFormat="1" x14ac:dyDescent="0.25">
      <c r="A12" s="62"/>
      <c r="B12" s="146" t="s">
        <v>129</v>
      </c>
      <c r="C12" s="147"/>
      <c r="D12" s="148"/>
      <c r="E12" s="68">
        <v>427721.21</v>
      </c>
    </row>
    <row r="13" spans="1:8" s="63" customFormat="1" x14ac:dyDescent="0.25">
      <c r="A13" s="62"/>
      <c r="B13" s="86" t="s">
        <v>93</v>
      </c>
      <c r="C13" s="87"/>
      <c r="D13" s="88"/>
      <c r="E13" s="68">
        <v>45583.64</v>
      </c>
    </row>
    <row r="14" spans="1:8" ht="15.75" thickBot="1" x14ac:dyDescent="0.3">
      <c r="A14" s="21"/>
      <c r="B14" s="138" t="s">
        <v>76</v>
      </c>
      <c r="C14" s="139"/>
      <c r="D14" s="140"/>
      <c r="E14" s="48">
        <v>214851.74</v>
      </c>
    </row>
    <row r="15" spans="1:8" ht="41.45" customHeight="1" x14ac:dyDescent="0.25">
      <c r="A15" s="37">
        <v>4</v>
      </c>
      <c r="B15" s="104" t="s">
        <v>10</v>
      </c>
      <c r="C15" s="105"/>
      <c r="D15" s="106"/>
      <c r="E15" s="28">
        <f>281307.89+80007.03</f>
        <v>361314.92000000004</v>
      </c>
    </row>
    <row r="16" spans="1:8" x14ac:dyDescent="0.25">
      <c r="A16" s="24"/>
      <c r="B16" s="29" t="s">
        <v>9</v>
      </c>
      <c r="C16" s="30"/>
      <c r="D16" s="31"/>
      <c r="E16" s="32"/>
    </row>
    <row r="17" spans="1:5" ht="15.75" thickBot="1" x14ac:dyDescent="0.3">
      <c r="A17" s="38"/>
      <c r="B17" s="98"/>
      <c r="C17" s="99"/>
      <c r="D17" s="100"/>
      <c r="E17" s="18"/>
    </row>
    <row r="18" spans="1:5" ht="15.75" thickBot="1" x14ac:dyDescent="0.3">
      <c r="A18" s="5">
        <v>5</v>
      </c>
      <c r="B18" s="97" t="s">
        <v>11</v>
      </c>
      <c r="C18" s="97"/>
      <c r="D18" s="97"/>
      <c r="E18" s="17">
        <v>0</v>
      </c>
    </row>
    <row r="19" spans="1:5" ht="28.15" customHeight="1" thickBot="1" x14ac:dyDescent="0.3">
      <c r="A19" s="25">
        <v>6</v>
      </c>
      <c r="B19" s="125" t="s">
        <v>12</v>
      </c>
      <c r="C19" s="126"/>
      <c r="D19" s="127"/>
      <c r="E19" s="39">
        <v>11430</v>
      </c>
    </row>
    <row r="20" spans="1:5" x14ac:dyDescent="0.25">
      <c r="A20" s="23">
        <v>7</v>
      </c>
      <c r="B20" s="131" t="s">
        <v>13</v>
      </c>
      <c r="C20" s="132"/>
      <c r="D20" s="133"/>
      <c r="E20" s="40">
        <f>SUM(E22:E25)</f>
        <v>555209.71999999986</v>
      </c>
    </row>
    <row r="21" spans="1:5" ht="14.45" customHeight="1" x14ac:dyDescent="0.25">
      <c r="A21" s="24"/>
      <c r="B21" s="41" t="s">
        <v>14</v>
      </c>
      <c r="C21" s="14"/>
      <c r="D21" s="15"/>
      <c r="E21" s="42"/>
    </row>
    <row r="22" spans="1:5" x14ac:dyDescent="0.25">
      <c r="A22" s="33"/>
      <c r="B22" s="128" t="s">
        <v>15</v>
      </c>
      <c r="C22" s="128"/>
      <c r="D22" s="128"/>
      <c r="E22" s="13">
        <v>534253.43999999994</v>
      </c>
    </row>
    <row r="23" spans="1:5" ht="14.45" customHeight="1" x14ac:dyDescent="0.25">
      <c r="A23" s="43"/>
      <c r="B23" s="128" t="s">
        <v>4</v>
      </c>
      <c r="C23" s="128"/>
      <c r="D23" s="128"/>
      <c r="E23" s="13">
        <v>20734.439999999999</v>
      </c>
    </row>
    <row r="24" spans="1:5" x14ac:dyDescent="0.25">
      <c r="A24" s="44"/>
      <c r="B24" s="134" t="s">
        <v>16</v>
      </c>
      <c r="C24" s="135"/>
      <c r="D24" s="136"/>
      <c r="E24" s="13">
        <v>221.84</v>
      </c>
    </row>
    <row r="25" spans="1:5" ht="15.75" thickBot="1" x14ac:dyDescent="0.3">
      <c r="A25" s="45"/>
      <c r="B25" s="129" t="s">
        <v>17</v>
      </c>
      <c r="C25" s="129"/>
      <c r="D25" s="129"/>
      <c r="E25" s="16">
        <v>0</v>
      </c>
    </row>
    <row r="26" spans="1:5" ht="27.6" customHeight="1" x14ac:dyDescent="0.25">
      <c r="A26" s="23">
        <v>8</v>
      </c>
      <c r="B26" s="104" t="s">
        <v>18</v>
      </c>
      <c r="C26" s="105"/>
      <c r="D26" s="106"/>
      <c r="E26" s="40">
        <f>SUM(E28:E29)</f>
        <v>3211.8</v>
      </c>
    </row>
    <row r="27" spans="1:5" x14ac:dyDescent="0.25">
      <c r="A27" s="24"/>
      <c r="B27" s="41" t="s">
        <v>14</v>
      </c>
      <c r="C27" s="11"/>
      <c r="D27" s="12"/>
      <c r="E27" s="42"/>
    </row>
    <row r="28" spans="1:5" x14ac:dyDescent="0.25">
      <c r="A28" s="24"/>
      <c r="B28" s="130" t="s">
        <v>23</v>
      </c>
      <c r="C28" s="130"/>
      <c r="D28" s="130"/>
      <c r="E28" s="13">
        <v>3211.8</v>
      </c>
    </row>
    <row r="29" spans="1:5" ht="15.75" thickBot="1" x14ac:dyDescent="0.3">
      <c r="A29" s="25"/>
      <c r="B29" s="137" t="s">
        <v>24</v>
      </c>
      <c r="C29" s="137"/>
      <c r="D29" s="137"/>
      <c r="E29" s="16">
        <v>0</v>
      </c>
    </row>
    <row r="30" spans="1:5" ht="15.75" thickBot="1" x14ac:dyDescent="0.3">
      <c r="A30" s="9">
        <v>9</v>
      </c>
      <c r="B30" s="91" t="s">
        <v>1</v>
      </c>
      <c r="C30" s="92"/>
      <c r="D30" s="93"/>
      <c r="E30" s="17">
        <v>52780.08</v>
      </c>
    </row>
    <row r="31" spans="1:5" ht="15.75" thickBot="1" x14ac:dyDescent="0.3">
      <c r="A31" s="9">
        <v>10</v>
      </c>
      <c r="B31" s="91" t="s">
        <v>2</v>
      </c>
      <c r="C31" s="92"/>
      <c r="D31" s="93"/>
      <c r="E31" s="17">
        <v>23126.7</v>
      </c>
    </row>
    <row r="32" spans="1:5" ht="15.75" thickBot="1" x14ac:dyDescent="0.3">
      <c r="A32" s="9">
        <v>11</v>
      </c>
      <c r="B32" s="91" t="s">
        <v>3</v>
      </c>
      <c r="C32" s="92"/>
      <c r="D32" s="93"/>
      <c r="E32" s="17">
        <v>159556.49</v>
      </c>
    </row>
    <row r="33" spans="1:6" ht="15.75" thickBot="1" x14ac:dyDescent="0.3">
      <c r="A33" s="9">
        <v>12</v>
      </c>
      <c r="B33" s="91" t="s">
        <v>19</v>
      </c>
      <c r="C33" s="92"/>
      <c r="D33" s="93"/>
      <c r="E33" s="17">
        <v>61552.6</v>
      </c>
    </row>
    <row r="34" spans="1:6" ht="15.75" thickBot="1" x14ac:dyDescent="0.3">
      <c r="A34" s="9">
        <v>13</v>
      </c>
      <c r="B34" s="91" t="s">
        <v>20</v>
      </c>
      <c r="C34" s="92"/>
      <c r="D34" s="93"/>
      <c r="E34" s="17">
        <v>133124.34</v>
      </c>
    </row>
    <row r="35" spans="1:6" ht="28.9" customHeight="1" thickBot="1" x14ac:dyDescent="0.3">
      <c r="A35" s="5">
        <v>14</v>
      </c>
      <c r="B35" s="122" t="s">
        <v>21</v>
      </c>
      <c r="C35" s="123"/>
      <c r="D35" s="124"/>
      <c r="E35" s="19">
        <v>304331.25</v>
      </c>
      <c r="F35" s="22"/>
    </row>
    <row r="36" spans="1:6" ht="15.75" thickBot="1" x14ac:dyDescent="0.3">
      <c r="A36" s="9">
        <v>15</v>
      </c>
      <c r="B36" s="56" t="s">
        <v>28</v>
      </c>
      <c r="C36" s="57"/>
      <c r="D36" s="57"/>
      <c r="E36" s="58">
        <v>22104.880000000001</v>
      </c>
      <c r="F36" s="22"/>
    </row>
    <row r="37" spans="1:6" ht="15.75" thickBot="1" x14ac:dyDescent="0.3">
      <c r="A37" s="5">
        <v>16</v>
      </c>
      <c r="B37" s="46" t="s">
        <v>22</v>
      </c>
      <c r="C37" s="47"/>
      <c r="D37" s="47"/>
      <c r="E37" s="8">
        <f>SUM(E35+E34+E33+E32+E31+E30+E26+E20+E19+E18+E15+E10+E9+E8+E36)</f>
        <v>3031649.4</v>
      </c>
    </row>
  </sheetData>
  <mergeCells count="29">
    <mergeCell ref="B35:D35"/>
    <mergeCell ref="B12:D12"/>
    <mergeCell ref="B33:D33"/>
    <mergeCell ref="B19:D19"/>
    <mergeCell ref="B22:D22"/>
    <mergeCell ref="B23:D23"/>
    <mergeCell ref="B25:D25"/>
    <mergeCell ref="B26:D26"/>
    <mergeCell ref="B28:D28"/>
    <mergeCell ref="B30:D30"/>
    <mergeCell ref="B31:D31"/>
    <mergeCell ref="B20:D20"/>
    <mergeCell ref="B24:D24"/>
    <mergeCell ref="B29:D29"/>
    <mergeCell ref="B14:D14"/>
    <mergeCell ref="B7:D7"/>
    <mergeCell ref="B10:D10"/>
    <mergeCell ref="B8:D8"/>
    <mergeCell ref="B9:D9"/>
    <mergeCell ref="B34:D34"/>
    <mergeCell ref="B15:D15"/>
    <mergeCell ref="B32:D32"/>
    <mergeCell ref="B18:D18"/>
    <mergeCell ref="B17:D17"/>
    <mergeCell ref="A1:E1"/>
    <mergeCell ref="A2:D2"/>
    <mergeCell ref="B3:D3"/>
    <mergeCell ref="B4:D4"/>
    <mergeCell ref="B5:D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7" workbookViewId="0">
      <selection activeCell="J21" sqref="J21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" bestFit="1" customWidth="1"/>
    <col min="7" max="8" width="8.85546875" hidden="1" customWidth="1"/>
  </cols>
  <sheetData>
    <row r="1" spans="1:8" ht="36" customHeight="1" x14ac:dyDescent="0.25">
      <c r="A1" s="107" t="s">
        <v>36</v>
      </c>
      <c r="B1" s="107"/>
      <c r="C1" s="107"/>
      <c r="D1" s="107"/>
      <c r="E1" s="107"/>
    </row>
    <row r="2" spans="1:8" ht="15.75" customHeight="1" x14ac:dyDescent="0.25">
      <c r="A2" s="108"/>
      <c r="B2" s="108"/>
      <c r="C2" s="108"/>
      <c r="D2" s="108"/>
      <c r="E2" s="81"/>
    </row>
    <row r="3" spans="1:8" ht="14.45" customHeight="1" x14ac:dyDescent="0.25">
      <c r="A3" s="79">
        <v>1</v>
      </c>
      <c r="B3" s="116" t="s">
        <v>159</v>
      </c>
      <c r="C3" s="117"/>
      <c r="D3" s="118"/>
      <c r="E3" s="80">
        <f>G3+H3</f>
        <v>5799342.8099999996</v>
      </c>
      <c r="G3">
        <v>5740394.5199999996</v>
      </c>
      <c r="H3">
        <v>58948.29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76">
        <f t="shared" ref="E4" si="0">G4+H4</f>
        <v>5702725.29</v>
      </c>
      <c r="G4">
        <v>5644085.0899999999</v>
      </c>
      <c r="H4">
        <v>58640.2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76">
        <f>G5+H5</f>
        <v>596561.43999999994</v>
      </c>
      <c r="G5">
        <v>592607.46</v>
      </c>
      <c r="H5">
        <v>3953.98</v>
      </c>
    </row>
    <row r="6" spans="1:8" ht="15.75" thickBot="1" x14ac:dyDescent="0.3">
      <c r="A6" s="4"/>
      <c r="B6" s="6"/>
      <c r="C6" s="7"/>
      <c r="D6" s="6"/>
      <c r="E6" s="7"/>
    </row>
    <row r="7" spans="1:8" ht="28.9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2" customHeight="1" thickBot="1" x14ac:dyDescent="0.3">
      <c r="A8" s="5">
        <v>1</v>
      </c>
      <c r="B8" s="110" t="s">
        <v>6</v>
      </c>
      <c r="C8" s="111"/>
      <c r="D8" s="112"/>
      <c r="E8" s="10">
        <v>374757.07</v>
      </c>
    </row>
    <row r="9" spans="1:8" ht="42" customHeight="1" thickBot="1" x14ac:dyDescent="0.3">
      <c r="A9" s="5">
        <v>2</v>
      </c>
      <c r="B9" s="113" t="s">
        <v>7</v>
      </c>
      <c r="C9" s="114"/>
      <c r="D9" s="115"/>
      <c r="E9" s="8">
        <v>291129.32</v>
      </c>
    </row>
    <row r="10" spans="1:8" ht="41.45" customHeight="1" x14ac:dyDescent="0.25">
      <c r="A10" s="23">
        <v>3</v>
      </c>
      <c r="B10" s="104" t="s">
        <v>8</v>
      </c>
      <c r="C10" s="105"/>
      <c r="D10" s="106"/>
      <c r="E10" s="28">
        <v>150438.70000000001</v>
      </c>
    </row>
    <row r="11" spans="1:8" x14ac:dyDescent="0.25">
      <c r="A11" s="24"/>
      <c r="B11" s="29" t="s">
        <v>9</v>
      </c>
      <c r="C11" s="30"/>
      <c r="D11" s="31"/>
      <c r="E11" s="32"/>
    </row>
    <row r="12" spans="1:8" ht="15.75" thickBot="1" x14ac:dyDescent="0.3">
      <c r="A12" s="21"/>
      <c r="B12" s="138"/>
      <c r="C12" s="139"/>
      <c r="D12" s="140"/>
      <c r="E12" s="36"/>
    </row>
    <row r="13" spans="1:8" ht="42" customHeight="1" x14ac:dyDescent="0.25">
      <c r="A13" s="37">
        <v>4</v>
      </c>
      <c r="B13" s="104" t="s">
        <v>10</v>
      </c>
      <c r="C13" s="105"/>
      <c r="D13" s="106"/>
      <c r="E13" s="28">
        <f>508547.32+141132.52</f>
        <v>649679.84</v>
      </c>
    </row>
    <row r="14" spans="1:8" x14ac:dyDescent="0.25">
      <c r="A14" s="24"/>
      <c r="B14" s="29" t="s">
        <v>9</v>
      </c>
      <c r="C14" s="30"/>
      <c r="D14" s="31"/>
      <c r="E14" s="32"/>
    </row>
    <row r="15" spans="1:8" ht="15.75" thickBot="1" x14ac:dyDescent="0.3">
      <c r="A15" s="38"/>
      <c r="B15" s="159"/>
      <c r="C15" s="160"/>
      <c r="D15" s="161"/>
      <c r="E15" s="18"/>
    </row>
    <row r="16" spans="1:8" ht="15.75" thickBot="1" x14ac:dyDescent="0.3">
      <c r="A16" s="5">
        <v>5</v>
      </c>
      <c r="B16" s="97" t="s">
        <v>11</v>
      </c>
      <c r="C16" s="97"/>
      <c r="D16" s="97"/>
      <c r="E16" s="17">
        <v>0</v>
      </c>
    </row>
    <row r="17" spans="1:5" ht="28.15" customHeight="1" thickBot="1" x14ac:dyDescent="0.3">
      <c r="A17" s="25">
        <v>6</v>
      </c>
      <c r="B17" s="125" t="s">
        <v>12</v>
      </c>
      <c r="C17" s="126"/>
      <c r="D17" s="127"/>
      <c r="E17" s="39">
        <v>17100</v>
      </c>
    </row>
    <row r="18" spans="1:5" x14ac:dyDescent="0.25">
      <c r="A18" s="23">
        <v>7</v>
      </c>
      <c r="B18" s="131" t="s">
        <v>13</v>
      </c>
      <c r="C18" s="132"/>
      <c r="D18" s="133"/>
      <c r="E18" s="40">
        <f>SUM(E20:E23)</f>
        <v>832814.58000000007</v>
      </c>
    </row>
    <row r="19" spans="1:5" x14ac:dyDescent="0.25">
      <c r="A19" s="24"/>
      <c r="B19" s="41" t="s">
        <v>14</v>
      </c>
      <c r="C19" s="14"/>
      <c r="D19" s="15"/>
      <c r="E19" s="42"/>
    </row>
    <row r="20" spans="1:5" ht="14.45" customHeight="1" x14ac:dyDescent="0.25">
      <c r="A20" s="33"/>
      <c r="B20" s="128" t="s">
        <v>15</v>
      </c>
      <c r="C20" s="128"/>
      <c r="D20" s="128"/>
      <c r="E20" s="13">
        <v>801380.16</v>
      </c>
    </row>
    <row r="21" spans="1:5" x14ac:dyDescent="0.25">
      <c r="A21" s="43"/>
      <c r="B21" s="128" t="s">
        <v>4</v>
      </c>
      <c r="C21" s="128"/>
      <c r="D21" s="128"/>
      <c r="E21" s="13">
        <v>31101.66</v>
      </c>
    </row>
    <row r="22" spans="1:5" ht="14.45" customHeight="1" x14ac:dyDescent="0.25">
      <c r="A22" s="44"/>
      <c r="B22" s="134" t="s">
        <v>16</v>
      </c>
      <c r="C22" s="135"/>
      <c r="D22" s="136"/>
      <c r="E22" s="13">
        <v>332.76</v>
      </c>
    </row>
    <row r="23" spans="1:5" ht="15.75" thickBot="1" x14ac:dyDescent="0.3">
      <c r="A23" s="45"/>
      <c r="B23" s="129" t="s">
        <v>17</v>
      </c>
      <c r="C23" s="129"/>
      <c r="D23" s="129"/>
      <c r="E23" s="16">
        <v>0</v>
      </c>
    </row>
    <row r="24" spans="1:5" ht="27.6" customHeight="1" x14ac:dyDescent="0.25">
      <c r="A24" s="23">
        <v>8</v>
      </c>
      <c r="B24" s="104" t="s">
        <v>18</v>
      </c>
      <c r="C24" s="105"/>
      <c r="D24" s="106"/>
      <c r="E24" s="40">
        <f>SUM(E26:E27)</f>
        <v>12715.8</v>
      </c>
    </row>
    <row r="25" spans="1:5" x14ac:dyDescent="0.25">
      <c r="A25" s="24"/>
      <c r="B25" s="41" t="s">
        <v>14</v>
      </c>
      <c r="C25" s="11"/>
      <c r="D25" s="12"/>
      <c r="E25" s="42"/>
    </row>
    <row r="26" spans="1:5" x14ac:dyDescent="0.25">
      <c r="A26" s="24"/>
      <c r="B26" s="130" t="s">
        <v>23</v>
      </c>
      <c r="C26" s="130"/>
      <c r="D26" s="130"/>
      <c r="E26" s="13">
        <v>6565.8</v>
      </c>
    </row>
    <row r="27" spans="1:5" ht="15.75" thickBot="1" x14ac:dyDescent="0.3">
      <c r="A27" s="25"/>
      <c r="B27" s="137" t="s">
        <v>24</v>
      </c>
      <c r="C27" s="137"/>
      <c r="D27" s="137"/>
      <c r="E27" s="16">
        <v>6150</v>
      </c>
    </row>
    <row r="28" spans="1:5" ht="15.75" thickBot="1" x14ac:dyDescent="0.3">
      <c r="A28" s="9">
        <v>9</v>
      </c>
      <c r="B28" s="91" t="s">
        <v>1</v>
      </c>
      <c r="C28" s="92"/>
      <c r="D28" s="93"/>
      <c r="E28" s="17">
        <v>92558.64</v>
      </c>
    </row>
    <row r="29" spans="1:5" ht="14.45" customHeight="1" thickBot="1" x14ac:dyDescent="0.3">
      <c r="A29" s="9">
        <v>10</v>
      </c>
      <c r="B29" s="91" t="s">
        <v>2</v>
      </c>
      <c r="C29" s="92"/>
      <c r="D29" s="93"/>
      <c r="E29" s="17">
        <v>34599</v>
      </c>
    </row>
    <row r="30" spans="1:5" ht="15.75" thickBot="1" x14ac:dyDescent="0.3">
      <c r="A30" s="9">
        <v>11</v>
      </c>
      <c r="B30" s="91" t="s">
        <v>3</v>
      </c>
      <c r="C30" s="92"/>
      <c r="D30" s="93"/>
      <c r="E30" s="17">
        <v>281457.67</v>
      </c>
    </row>
    <row r="31" spans="1:5" ht="15.75" thickBot="1" x14ac:dyDescent="0.3">
      <c r="A31" s="9">
        <v>12</v>
      </c>
      <c r="B31" s="91" t="s">
        <v>19</v>
      </c>
      <c r="C31" s="92"/>
      <c r="D31" s="93"/>
      <c r="E31" s="17">
        <v>104401.43</v>
      </c>
    </row>
    <row r="32" spans="1:5" ht="15.75" thickBot="1" x14ac:dyDescent="0.3">
      <c r="A32" s="9">
        <v>13</v>
      </c>
      <c r="B32" s="91" t="s">
        <v>20</v>
      </c>
      <c r="C32" s="92"/>
      <c r="D32" s="93"/>
      <c r="E32" s="17">
        <v>235158.06</v>
      </c>
    </row>
    <row r="33" spans="1:6" ht="28.9" customHeight="1" thickBot="1" x14ac:dyDescent="0.3">
      <c r="A33" s="5">
        <v>14</v>
      </c>
      <c r="B33" s="122" t="s">
        <v>21</v>
      </c>
      <c r="C33" s="123"/>
      <c r="D33" s="124"/>
      <c r="E33" s="19">
        <v>658602.62</v>
      </c>
      <c r="F33" s="22"/>
    </row>
    <row r="34" spans="1:6" ht="15.75" thickBot="1" x14ac:dyDescent="0.3">
      <c r="A34" s="9">
        <v>15</v>
      </c>
      <c r="B34" s="56" t="s">
        <v>28</v>
      </c>
      <c r="C34" s="57"/>
      <c r="D34" s="57"/>
      <c r="E34" s="58">
        <v>39047.26</v>
      </c>
      <c r="F34" s="22"/>
    </row>
    <row r="35" spans="1:6" ht="15.75" thickBot="1" x14ac:dyDescent="0.3">
      <c r="A35" s="5">
        <v>16</v>
      </c>
      <c r="B35" s="46" t="s">
        <v>22</v>
      </c>
      <c r="C35" s="47"/>
      <c r="D35" s="47"/>
      <c r="E35" s="8">
        <f>SUM(E33+E32+E31+E30+E29+E28+E24+E18+E17+E16+E13+E10+E9+E8+E34)</f>
        <v>3774459.9899999993</v>
      </c>
    </row>
  </sheetData>
  <mergeCells count="28">
    <mergeCell ref="A1:E1"/>
    <mergeCell ref="A2:D2"/>
    <mergeCell ref="B3:D3"/>
    <mergeCell ref="B4:D4"/>
    <mergeCell ref="B5:D5"/>
    <mergeCell ref="B15:D15"/>
    <mergeCell ref="B12:D12"/>
    <mergeCell ref="B13:D13"/>
    <mergeCell ref="B7:D7"/>
    <mergeCell ref="B10:D10"/>
    <mergeCell ref="B8:D8"/>
    <mergeCell ref="B9:D9"/>
    <mergeCell ref="B33:D33"/>
    <mergeCell ref="B16:D16"/>
    <mergeCell ref="B17:D17"/>
    <mergeCell ref="B21:D21"/>
    <mergeCell ref="B28:D28"/>
    <mergeCell ref="B30:D30"/>
    <mergeCell ref="B18:D18"/>
    <mergeCell ref="B20:D20"/>
    <mergeCell ref="B22:D22"/>
    <mergeCell ref="B23:D23"/>
    <mergeCell ref="B24:D24"/>
    <mergeCell ref="B26:D26"/>
    <mergeCell ref="B27:D27"/>
    <mergeCell ref="B29:D29"/>
    <mergeCell ref="B31:D31"/>
    <mergeCell ref="B32:D3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4" workbookViewId="0">
      <selection activeCell="I18" sqref="I18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" bestFit="1" customWidth="1"/>
    <col min="7" max="8" width="0" hidden="1" customWidth="1"/>
  </cols>
  <sheetData>
    <row r="1" spans="1:8" ht="35.450000000000003" customHeight="1" x14ac:dyDescent="0.25">
      <c r="A1" s="107" t="s">
        <v>37</v>
      </c>
      <c r="B1" s="107"/>
      <c r="C1" s="107"/>
      <c r="D1" s="107"/>
      <c r="E1" s="107"/>
    </row>
    <row r="2" spans="1:8" ht="15.75" customHeight="1" x14ac:dyDescent="0.25">
      <c r="A2" s="108"/>
      <c r="B2" s="108"/>
      <c r="C2" s="108"/>
      <c r="D2" s="108"/>
      <c r="E2" s="81"/>
    </row>
    <row r="3" spans="1:8" ht="14.45" customHeight="1" x14ac:dyDescent="0.25">
      <c r="A3" s="79">
        <v>1</v>
      </c>
      <c r="B3" s="116" t="s">
        <v>159</v>
      </c>
      <c r="C3" s="117"/>
      <c r="D3" s="118"/>
      <c r="E3" s="80">
        <f>G3+H3</f>
        <v>3735267.94</v>
      </c>
      <c r="G3">
        <v>3719211.94</v>
      </c>
      <c r="H3">
        <v>16056</v>
      </c>
    </row>
    <row r="4" spans="1:8" ht="14.45" customHeight="1" x14ac:dyDescent="0.25">
      <c r="A4" s="75">
        <v>2</v>
      </c>
      <c r="B4" s="119" t="s">
        <v>160</v>
      </c>
      <c r="C4" s="120"/>
      <c r="D4" s="121"/>
      <c r="E4" s="76">
        <f t="shared" ref="E4" si="0">G4+H4</f>
        <v>3695681.04</v>
      </c>
      <c r="G4">
        <v>3679625.04</v>
      </c>
      <c r="H4">
        <v>16056</v>
      </c>
    </row>
    <row r="5" spans="1:8" ht="14.45" customHeight="1" x14ac:dyDescent="0.25">
      <c r="A5" s="75">
        <v>3</v>
      </c>
      <c r="B5" s="119" t="s">
        <v>161</v>
      </c>
      <c r="C5" s="120"/>
      <c r="D5" s="121"/>
      <c r="E5" s="76">
        <f>G5+H5</f>
        <v>279681.63999999966</v>
      </c>
      <c r="G5">
        <v>279366.63999999966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30.6" customHeight="1" thickBot="1" x14ac:dyDescent="0.3">
      <c r="A7" s="26" t="s">
        <v>0</v>
      </c>
      <c r="B7" s="109" t="s">
        <v>5</v>
      </c>
      <c r="C7" s="109"/>
      <c r="D7" s="109"/>
      <c r="E7" s="27" t="s">
        <v>162</v>
      </c>
    </row>
    <row r="8" spans="1:8" ht="42.6" customHeight="1" thickBot="1" x14ac:dyDescent="0.3">
      <c r="A8" s="5">
        <v>1</v>
      </c>
      <c r="B8" s="110" t="s">
        <v>6</v>
      </c>
      <c r="C8" s="111"/>
      <c r="D8" s="112"/>
      <c r="E8" s="10">
        <v>249974.1</v>
      </c>
    </row>
    <row r="9" spans="1:8" ht="42.6" customHeight="1" thickBot="1" x14ac:dyDescent="0.3">
      <c r="A9" s="5">
        <v>2</v>
      </c>
      <c r="B9" s="113" t="s">
        <v>7</v>
      </c>
      <c r="C9" s="114"/>
      <c r="D9" s="115"/>
      <c r="E9" s="8">
        <v>194086.22</v>
      </c>
    </row>
    <row r="10" spans="1:8" ht="40.9" customHeight="1" x14ac:dyDescent="0.25">
      <c r="A10" s="23">
        <v>3</v>
      </c>
      <c r="B10" s="104" t="s">
        <v>8</v>
      </c>
      <c r="C10" s="105"/>
      <c r="D10" s="106"/>
      <c r="E10" s="28">
        <f>E11+100292.58</f>
        <v>473360.45</v>
      </c>
    </row>
    <row r="11" spans="1:8" x14ac:dyDescent="0.25">
      <c r="A11" s="24"/>
      <c r="B11" s="29" t="s">
        <v>9</v>
      </c>
      <c r="C11" s="30"/>
      <c r="D11" s="31"/>
      <c r="E11" s="32">
        <f>SUM(E12:E13)</f>
        <v>373067.87</v>
      </c>
    </row>
    <row r="12" spans="1:8" x14ac:dyDescent="0.25">
      <c r="A12" s="33"/>
      <c r="B12" s="94" t="s">
        <v>147</v>
      </c>
      <c r="C12" s="95"/>
      <c r="D12" s="96"/>
      <c r="E12" s="34">
        <v>164888.70000000001</v>
      </c>
    </row>
    <row r="13" spans="1:8" x14ac:dyDescent="0.25">
      <c r="A13" s="33"/>
      <c r="B13" s="94" t="s">
        <v>79</v>
      </c>
      <c r="C13" s="144"/>
      <c r="D13" s="145"/>
      <c r="E13" s="34">
        <v>208179.17</v>
      </c>
    </row>
    <row r="14" spans="1:8" ht="15.75" thickBot="1" x14ac:dyDescent="0.3">
      <c r="A14" s="21"/>
      <c r="B14" s="101"/>
      <c r="C14" s="102"/>
      <c r="D14" s="103"/>
      <c r="E14" s="36"/>
    </row>
    <row r="15" spans="1:8" ht="40.15" customHeight="1" x14ac:dyDescent="0.25">
      <c r="A15" s="37">
        <v>4</v>
      </c>
      <c r="B15" s="104" t="s">
        <v>10</v>
      </c>
      <c r="C15" s="105"/>
      <c r="D15" s="106"/>
      <c r="E15" s="28">
        <f>335760.82+94088.3</f>
        <v>429849.12</v>
      </c>
    </row>
    <row r="16" spans="1:8" x14ac:dyDescent="0.25">
      <c r="A16" s="24"/>
      <c r="B16" s="29" t="s">
        <v>9</v>
      </c>
      <c r="C16" s="30"/>
      <c r="D16" s="31"/>
      <c r="E16" s="32"/>
    </row>
    <row r="17" spans="1:5" ht="15.75" thickBot="1" x14ac:dyDescent="0.3">
      <c r="A17" s="38"/>
      <c r="B17" s="98"/>
      <c r="C17" s="99"/>
      <c r="D17" s="100"/>
      <c r="E17" s="18"/>
    </row>
    <row r="18" spans="1:5" ht="15.75" thickBot="1" x14ac:dyDescent="0.3">
      <c r="A18" s="5">
        <v>5</v>
      </c>
      <c r="B18" s="97" t="s">
        <v>11</v>
      </c>
      <c r="C18" s="97"/>
      <c r="D18" s="97"/>
      <c r="E18" s="17">
        <v>40982.620000000003</v>
      </c>
    </row>
    <row r="19" spans="1:5" ht="28.9" customHeight="1" thickBot="1" x14ac:dyDescent="0.3">
      <c r="A19" s="25">
        <v>6</v>
      </c>
      <c r="B19" s="125" t="s">
        <v>12</v>
      </c>
      <c r="C19" s="126"/>
      <c r="D19" s="127"/>
      <c r="E19" s="39">
        <v>19440</v>
      </c>
    </row>
    <row r="20" spans="1:5" ht="14.45" customHeight="1" x14ac:dyDescent="0.25">
      <c r="A20" s="23">
        <v>7</v>
      </c>
      <c r="B20" s="131" t="s">
        <v>13</v>
      </c>
      <c r="C20" s="132"/>
      <c r="D20" s="133"/>
      <c r="E20" s="40">
        <f>SUM(E22:E25)</f>
        <v>298891.62</v>
      </c>
    </row>
    <row r="21" spans="1:5" x14ac:dyDescent="0.25">
      <c r="A21" s="24"/>
      <c r="B21" s="41" t="s">
        <v>14</v>
      </c>
      <c r="C21" s="14"/>
      <c r="D21" s="15"/>
      <c r="E21" s="42"/>
    </row>
    <row r="22" spans="1:5" ht="14.45" customHeight="1" x14ac:dyDescent="0.25">
      <c r="A22" s="33"/>
      <c r="B22" s="128" t="s">
        <v>15</v>
      </c>
      <c r="C22" s="128"/>
      <c r="D22" s="128"/>
      <c r="E22" s="13">
        <v>287362.98</v>
      </c>
    </row>
    <row r="23" spans="1:5" x14ac:dyDescent="0.25">
      <c r="A23" s="43"/>
      <c r="B23" s="128" t="s">
        <v>4</v>
      </c>
      <c r="C23" s="128"/>
      <c r="D23" s="128"/>
      <c r="E23" s="13">
        <v>11362.26</v>
      </c>
    </row>
    <row r="24" spans="1:5" ht="14.45" customHeight="1" x14ac:dyDescent="0.25">
      <c r="A24" s="44"/>
      <c r="B24" s="134" t="s">
        <v>16</v>
      </c>
      <c r="C24" s="135"/>
      <c r="D24" s="136"/>
      <c r="E24" s="13">
        <v>166.38</v>
      </c>
    </row>
    <row r="25" spans="1:5" ht="15.75" thickBot="1" x14ac:dyDescent="0.3">
      <c r="A25" s="45"/>
      <c r="B25" s="129" t="s">
        <v>17</v>
      </c>
      <c r="C25" s="129"/>
      <c r="D25" s="129"/>
      <c r="E25" s="16">
        <v>0</v>
      </c>
    </row>
    <row r="26" spans="1:5" ht="27" customHeight="1" x14ac:dyDescent="0.25">
      <c r="A26" s="23">
        <v>8</v>
      </c>
      <c r="B26" s="104" t="s">
        <v>18</v>
      </c>
      <c r="C26" s="105"/>
      <c r="D26" s="106"/>
      <c r="E26" s="40">
        <f>SUM(E28:E29)</f>
        <v>14050.15</v>
      </c>
    </row>
    <row r="27" spans="1:5" x14ac:dyDescent="0.25">
      <c r="A27" s="24"/>
      <c r="B27" s="41" t="s">
        <v>14</v>
      </c>
      <c r="C27" s="11"/>
      <c r="D27" s="12"/>
      <c r="E27" s="42"/>
    </row>
    <row r="28" spans="1:5" x14ac:dyDescent="0.25">
      <c r="A28" s="24"/>
      <c r="B28" s="130" t="s">
        <v>23</v>
      </c>
      <c r="C28" s="130"/>
      <c r="D28" s="130"/>
      <c r="E28" s="13">
        <v>6250.15</v>
      </c>
    </row>
    <row r="29" spans="1:5" ht="14.45" customHeight="1" thickBot="1" x14ac:dyDescent="0.3">
      <c r="A29" s="25"/>
      <c r="B29" s="137" t="s">
        <v>24</v>
      </c>
      <c r="C29" s="137"/>
      <c r="D29" s="137"/>
      <c r="E29" s="16">
        <v>7800</v>
      </c>
    </row>
    <row r="30" spans="1:5" ht="15.75" thickBot="1" x14ac:dyDescent="0.3">
      <c r="A30" s="9">
        <v>9</v>
      </c>
      <c r="B30" s="91" t="s">
        <v>1</v>
      </c>
      <c r="C30" s="92"/>
      <c r="D30" s="93"/>
      <c r="E30" s="17">
        <v>62060.04</v>
      </c>
    </row>
    <row r="31" spans="1:5" ht="15.75" thickBot="1" x14ac:dyDescent="0.3">
      <c r="A31" s="9">
        <v>10</v>
      </c>
      <c r="B31" s="91" t="s">
        <v>2</v>
      </c>
      <c r="C31" s="92"/>
      <c r="D31" s="93"/>
      <c r="E31" s="17">
        <v>19666.8</v>
      </c>
    </row>
    <row r="32" spans="1:5" ht="15.75" thickBot="1" x14ac:dyDescent="0.3">
      <c r="A32" s="9">
        <v>11</v>
      </c>
      <c r="B32" s="91" t="s">
        <v>3</v>
      </c>
      <c r="C32" s="92"/>
      <c r="D32" s="93"/>
      <c r="E32" s="17">
        <v>187638.43</v>
      </c>
    </row>
    <row r="33" spans="1:6" ht="15.75" thickBot="1" x14ac:dyDescent="0.3">
      <c r="A33" s="9">
        <v>12</v>
      </c>
      <c r="B33" s="91" t="s">
        <v>19</v>
      </c>
      <c r="C33" s="92"/>
      <c r="D33" s="93"/>
      <c r="E33" s="17">
        <v>68063.839999999997</v>
      </c>
    </row>
    <row r="34" spans="1:6" ht="15.75" thickBot="1" x14ac:dyDescent="0.3">
      <c r="A34" s="9">
        <v>13</v>
      </c>
      <c r="B34" s="91" t="s">
        <v>20</v>
      </c>
      <c r="C34" s="92"/>
      <c r="D34" s="93"/>
      <c r="E34" s="17">
        <v>156530.51</v>
      </c>
    </row>
    <row r="35" spans="1:6" ht="29.45" customHeight="1" thickBot="1" x14ac:dyDescent="0.3">
      <c r="A35" s="5">
        <v>14</v>
      </c>
      <c r="B35" s="122" t="s">
        <v>21</v>
      </c>
      <c r="C35" s="123"/>
      <c r="D35" s="124"/>
      <c r="E35" s="40">
        <f>223999.27+6001.23+12987.53-36999.75</f>
        <v>205988.28</v>
      </c>
      <c r="F35" s="22"/>
    </row>
    <row r="36" spans="1:6" ht="15.75" thickBot="1" x14ac:dyDescent="0.3">
      <c r="A36" s="9">
        <v>15</v>
      </c>
      <c r="B36" s="56" t="s">
        <v>28</v>
      </c>
      <c r="C36" s="57"/>
      <c r="D36" s="57"/>
      <c r="E36" s="58">
        <v>25991.4</v>
      </c>
      <c r="F36" s="22"/>
    </row>
    <row r="37" spans="1:6" ht="15.75" thickBot="1" x14ac:dyDescent="0.3">
      <c r="A37" s="5">
        <v>16</v>
      </c>
      <c r="B37" s="46" t="s">
        <v>22</v>
      </c>
      <c r="C37" s="47"/>
      <c r="D37" s="47"/>
      <c r="E37" s="8">
        <f>SUM(E35+E34+E33+E32+E31+E30+E26+E20+E19+E18+E15+E10+E9+E8+E36)</f>
        <v>2446573.58</v>
      </c>
    </row>
  </sheetData>
  <mergeCells count="30">
    <mergeCell ref="B35:D35"/>
    <mergeCell ref="B34:D34"/>
    <mergeCell ref="B20:D20"/>
    <mergeCell ref="B22:D22"/>
    <mergeCell ref="B23:D23"/>
    <mergeCell ref="B24:D24"/>
    <mergeCell ref="B26:D26"/>
    <mergeCell ref="B29:D29"/>
    <mergeCell ref="B31:D31"/>
    <mergeCell ref="B32:D32"/>
    <mergeCell ref="B30:D30"/>
    <mergeCell ref="B33:D33"/>
    <mergeCell ref="B25:D25"/>
    <mergeCell ref="B28:D28"/>
    <mergeCell ref="A1:E1"/>
    <mergeCell ref="A2:D2"/>
    <mergeCell ref="B3:D3"/>
    <mergeCell ref="B4:D4"/>
    <mergeCell ref="B5:D5"/>
    <mergeCell ref="B7:D7"/>
    <mergeCell ref="B10:D10"/>
    <mergeCell ref="B14:D14"/>
    <mergeCell ref="B15:D15"/>
    <mergeCell ref="B8:D8"/>
    <mergeCell ref="B9:D9"/>
    <mergeCell ref="B17:D17"/>
    <mergeCell ref="B19:D19"/>
    <mergeCell ref="B12:D12"/>
    <mergeCell ref="B13:D13"/>
    <mergeCell ref="B18:D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46</vt:i4>
      </vt:variant>
    </vt:vector>
  </HeadingPairs>
  <TitlesOfParts>
    <vt:vector size="46" baseType="lpstr">
      <vt:lpstr>Жулябина 10</vt:lpstr>
      <vt:lpstr>Жулябина 12</vt:lpstr>
      <vt:lpstr>Жулябина 18</vt:lpstr>
      <vt:lpstr>Жулябина 18а</vt:lpstr>
      <vt:lpstr>Жулябина 20</vt:lpstr>
      <vt:lpstr>Жулябина 20а</vt:lpstr>
      <vt:lpstr>Жулябина 22</vt:lpstr>
      <vt:lpstr>Ленина 02</vt:lpstr>
      <vt:lpstr>Ленина02к1</vt:lpstr>
      <vt:lpstr>Ленина02к2 </vt:lpstr>
      <vt:lpstr>Ленина02к3</vt:lpstr>
      <vt:lpstr>Ленина2к1</vt:lpstr>
      <vt:lpstr>Ленина2к2</vt:lpstr>
      <vt:lpstr>Ленина2к4</vt:lpstr>
      <vt:lpstr>Ленина4</vt:lpstr>
      <vt:lpstr>Ленина4а</vt:lpstr>
      <vt:lpstr>Ленина8</vt:lpstr>
      <vt:lpstr>Ленина8а</vt:lpstr>
      <vt:lpstr>Ленина10</vt:lpstr>
      <vt:lpstr>Ленина12</vt:lpstr>
      <vt:lpstr>Ленина12а</vt:lpstr>
      <vt:lpstr>Ног.ш4</vt:lpstr>
      <vt:lpstr>Ног.ш6</vt:lpstr>
      <vt:lpstr>Ног.ш8</vt:lpstr>
      <vt:lpstr>Ног.ш10</vt:lpstr>
      <vt:lpstr>Ног.ш12</vt:lpstr>
      <vt:lpstr>Ног.ш12а</vt:lpstr>
      <vt:lpstr>Ног.ш16</vt:lpstr>
      <vt:lpstr>Ног.ш18</vt:lpstr>
      <vt:lpstr>Ног.ш18а</vt:lpstr>
      <vt:lpstr>Ног.ш20</vt:lpstr>
      <vt:lpstr>Ног.ш20а</vt:lpstr>
      <vt:lpstr>Ног.ш22</vt:lpstr>
      <vt:lpstr>Пушк19-16</vt:lpstr>
      <vt:lpstr>Пушк21</vt:lpstr>
      <vt:lpstr>Пушк23</vt:lpstr>
      <vt:lpstr>Пушк24-14</vt:lpstr>
      <vt:lpstr>Пушк25</vt:lpstr>
      <vt:lpstr>Пушк25а</vt:lpstr>
      <vt:lpstr>Пушк27</vt:lpstr>
      <vt:lpstr>Пушк28</vt:lpstr>
      <vt:lpstr>Пушк28а</vt:lpstr>
      <vt:lpstr>Пушк29</vt:lpstr>
      <vt:lpstr>Пушк31</vt:lpstr>
      <vt:lpstr>Пушк35</vt:lpstr>
      <vt:lpstr>Пушк36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2023-03-27T10:39:10Z</dcterms:modified>
</cp:coreProperties>
</file>